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C:\Users\chethan\Desktop\IBBI VDR\RFP\"/>
    </mc:Choice>
  </mc:AlternateContent>
  <xr:revisionPtr revIDLastSave="0" documentId="13_ncr:1_{065DB3E1-8037-4215-BFBB-5777A182B94E}" xr6:coauthVersionLast="45" xr6:coauthVersionMax="45" xr10:uidLastSave="{00000000-0000-0000-0000-000000000000}"/>
  <bookViews>
    <workbookView xWindow="-120" yWindow="-120" windowWidth="24240" windowHeight="13140" xr2:uid="{78308C9E-2DFE-46CD-8D95-C03F90DD503D}"/>
  </bookViews>
  <sheets>
    <sheet name="Requirements Scoring" sheetId="2" r:id="rId1"/>
    <sheet name="Commercial Scoring" sheetId="3" state="hidden" r:id="rId2"/>
    <sheet name="Tech_Func_Score" sheetId="1" state="hidden" r:id="rId3"/>
  </sheets>
  <definedNames>
    <definedName name="_xlnm._FilterDatabase" localSheetId="0" hidden="1">'Requirements Scoring'!$A$2:$M$2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7" i="3" l="1"/>
  <c r="F7" i="3" s="1"/>
  <c r="F18" i="1"/>
  <c r="E18" i="1"/>
  <c r="E17" i="1" s="1"/>
  <c r="E8" i="1"/>
  <c r="E9" i="1"/>
  <c r="E10" i="1"/>
  <c r="E11" i="1"/>
  <c r="E12" i="1"/>
  <c r="E13" i="1"/>
  <c r="E14" i="1"/>
  <c r="E15" i="1"/>
  <c r="E16" i="1"/>
  <c r="E5" i="1"/>
  <c r="E6" i="1"/>
  <c r="E4" i="1"/>
  <c r="I7" i="2"/>
  <c r="I6" i="2"/>
  <c r="I5" i="2"/>
  <c r="I11" i="2"/>
  <c r="I26" i="2"/>
  <c r="H55" i="2"/>
  <c r="H44" i="2"/>
  <c r="H25" i="2"/>
  <c r="H4" i="2"/>
  <c r="J4" i="2" s="1"/>
  <c r="I38" i="2"/>
  <c r="I46" i="2"/>
  <c r="I50" i="2"/>
  <c r="I51" i="2"/>
  <c r="I52" i="2"/>
  <c r="I61" i="2"/>
  <c r="H49" i="2"/>
  <c r="G63" i="2"/>
  <c r="J63" i="2" s="1"/>
  <c r="H63" i="2"/>
  <c r="I63" i="2"/>
  <c r="F12" i="3"/>
  <c r="F13" i="3"/>
  <c r="F14" i="3"/>
  <c r="F15" i="3"/>
  <c r="F16" i="3"/>
  <c r="F11" i="3"/>
  <c r="F17" i="3" s="1"/>
  <c r="E6" i="3"/>
  <c r="E5" i="3"/>
  <c r="F5" i="3"/>
  <c r="E4" i="3"/>
  <c r="F4" i="3" s="1"/>
  <c r="E3" i="3"/>
  <c r="F3" i="3" s="1"/>
  <c r="F25" i="2"/>
  <c r="F40" i="2"/>
  <c r="H40" i="2"/>
  <c r="I40" i="2" s="1"/>
  <c r="F8" i="1" s="1"/>
  <c r="J40" i="2"/>
  <c r="I41" i="2"/>
  <c r="F42" i="2"/>
  <c r="H42" i="2"/>
  <c r="I42" i="2"/>
  <c r="F9" i="1" s="1"/>
  <c r="J42" i="2"/>
  <c r="I43" i="2"/>
  <c r="F44" i="2"/>
  <c r="I44" i="2"/>
  <c r="F10" i="1" s="1"/>
  <c r="J44" i="2"/>
  <c r="I45" i="2"/>
  <c r="F47" i="2"/>
  <c r="H47" i="2"/>
  <c r="I47" i="2" s="1"/>
  <c r="F11" i="1" s="1"/>
  <c r="J47" i="2"/>
  <c r="I48" i="2"/>
  <c r="F49" i="2"/>
  <c r="I49" i="2" s="1"/>
  <c r="F12" i="1" s="1"/>
  <c r="J49" i="2"/>
  <c r="F53" i="2"/>
  <c r="H53" i="2"/>
  <c r="I53" i="2" s="1"/>
  <c r="F13" i="1" s="1"/>
  <c r="J53" i="2"/>
  <c r="I54" i="2"/>
  <c r="F55" i="2"/>
  <c r="I55" i="2" s="1"/>
  <c r="F14" i="1" s="1"/>
  <c r="J55" i="2"/>
  <c r="I56" i="2"/>
  <c r="F58" i="2"/>
  <c r="H58" i="2"/>
  <c r="I58" i="2"/>
  <c r="F15" i="1" s="1"/>
  <c r="J58" i="2"/>
  <c r="I59" i="2"/>
  <c r="F60" i="2"/>
  <c r="H60" i="2"/>
  <c r="I60" i="2" s="1"/>
  <c r="F16" i="1" s="1"/>
  <c r="J62" i="2" l="1"/>
  <c r="H17" i="1"/>
  <c r="F8" i="3"/>
  <c r="J60" i="2"/>
  <c r="J39" i="2" s="1"/>
  <c r="H7" i="1" s="1"/>
  <c r="J25" i="2"/>
  <c r="H21" i="2"/>
  <c r="J21" i="2" s="1"/>
  <c r="J3" i="2" s="1"/>
  <c r="H3" i="1" s="1"/>
  <c r="H19" i="1" s="1"/>
  <c r="I25" i="2"/>
  <c r="F6" i="1" s="1"/>
  <c r="I37" i="2"/>
  <c r="I36" i="2"/>
  <c r="I35" i="2"/>
  <c r="I34" i="2"/>
  <c r="I33" i="2"/>
  <c r="I32" i="2"/>
  <c r="I31" i="2"/>
  <c r="I30" i="2"/>
  <c r="I29" i="2"/>
  <c r="I28" i="2"/>
  <c r="I27" i="2"/>
  <c r="I24" i="2"/>
  <c r="I23" i="2"/>
  <c r="I22" i="2"/>
  <c r="I8" i="2"/>
  <c r="I9" i="2"/>
  <c r="I10" i="2"/>
  <c r="I12" i="2"/>
  <c r="I13" i="2"/>
  <c r="I14" i="2"/>
  <c r="I15" i="2"/>
  <c r="I16" i="2"/>
  <c r="I17" i="2"/>
  <c r="I18" i="2"/>
  <c r="I19" i="2"/>
  <c r="I20" i="2"/>
  <c r="F21" i="2" l="1"/>
  <c r="I21" i="2" s="1"/>
  <c r="F5" i="1" s="1"/>
  <c r="F4" i="2"/>
  <c r="I4" i="2" s="1"/>
  <c r="F4" i="1" s="1"/>
  <c r="E7" i="1" l="1"/>
  <c r="E3" i="1"/>
  <c r="F7" i="1"/>
  <c r="F3" i="1"/>
  <c r="F17" i="1"/>
</calcChain>
</file>

<file path=xl/sharedStrings.xml><?xml version="1.0" encoding="utf-8"?>
<sst xmlns="http://schemas.openxmlformats.org/spreadsheetml/2006/main" count="178" uniqueCount="159">
  <si>
    <t>NeSL's Requirement for IP Module</t>
  </si>
  <si>
    <t>Evaluation</t>
  </si>
  <si>
    <t>Bidder's Input</t>
  </si>
  <si>
    <t>Temp Ref No</t>
  </si>
  <si>
    <t>Sr. No</t>
  </si>
  <si>
    <t>Requirement</t>
  </si>
  <si>
    <t>Group Weitage</t>
  </si>
  <si>
    <t>Section Weightage</t>
  </si>
  <si>
    <t>Marks (Score  1 to 10) where 1 is low and 10 is highest</t>
  </si>
  <si>
    <t>Group Weitaged marks</t>
  </si>
  <si>
    <t>Section weighted marks</t>
  </si>
  <si>
    <t>Please enter respective Code
1 - For Available / Ready / Agree
2 - For Not Available (In Phase II) / Alternate proposed Solution
3 - Unable to deliver / Disagree</t>
  </si>
  <si>
    <t>Time Lines (Max of 60 days)</t>
  </si>
  <si>
    <t>Functional Requirements</t>
  </si>
  <si>
    <t xml:space="preserve">CIRP end-to-end Solution (Phase I) should cover all the below features </t>
  </si>
  <si>
    <t>1.1.1</t>
  </si>
  <si>
    <t>IRP/RP to manage, comply with regulatory requirements and achieve the prescribed deadlines for Resolution Process/Liquidation (A detailed checklist for regulatory guidance and functions can be referred to in Annexure B' excluding sub-sections B, E,&amp; F</t>
  </si>
  <si>
    <t>1.1.2</t>
  </si>
  <si>
    <t xml:space="preserve">Stores information and restricts access as per need to stakeholders like Claimants, COC, Valuer, Liquidator &amp; other stakeholders  </t>
  </si>
  <si>
    <t>1.1.3</t>
  </si>
  <si>
    <t xml:space="preserve">Provision for Banks / NBFC to register and monitor development on their cases </t>
  </si>
  <si>
    <t>1.1.4</t>
  </si>
  <si>
    <t xml:space="preserve">MIS, Dashboard for cases  </t>
  </si>
  <si>
    <t>1.1.5</t>
  </si>
  <si>
    <t xml:space="preserve">Event calendar to send reminders to user about timelines or next action </t>
  </si>
  <si>
    <t>1.1.6</t>
  </si>
  <si>
    <t xml:space="preserve">Meeting management (meeting invitation Agenda Setting, logging of minutes, communicating minutes to COO) </t>
  </si>
  <si>
    <t>1.1.7</t>
  </si>
  <si>
    <t xml:space="preserve">Claim Submission by all different type of claimants, provision of claim verification, formation of COC </t>
  </si>
  <si>
    <t>1.1.8</t>
  </si>
  <si>
    <r>
      <t>Maintaining Assets Book including access to value and logging valuations</t>
    </r>
    <r>
      <rPr>
        <sz val="10"/>
        <rFont val="Calibri"/>
        <family val="2"/>
      </rPr>
      <t> </t>
    </r>
  </si>
  <si>
    <t>1.1.9</t>
  </si>
  <si>
    <t xml:space="preserve">Preparation of Information Memorandum and inviting resolution applicants to participate </t>
  </si>
  <si>
    <t>1.1.10</t>
  </si>
  <si>
    <r>
      <t>Storage of confidential data and give access to eligible resolution applicants</t>
    </r>
    <r>
      <rPr>
        <sz val="10"/>
        <rFont val="Calibri"/>
        <family val="2"/>
      </rPr>
      <t> </t>
    </r>
  </si>
  <si>
    <t>1.1.11</t>
  </si>
  <si>
    <r>
      <t>Maintaining audit logs</t>
    </r>
    <r>
      <rPr>
        <sz val="10"/>
        <rFont val="Calibri"/>
        <family val="2"/>
      </rPr>
      <t> </t>
    </r>
  </si>
  <si>
    <t>1.1.12</t>
  </si>
  <si>
    <r>
      <t>Provision for submission of resolution plans by resolution applicants</t>
    </r>
    <r>
      <rPr>
        <sz val="10"/>
        <rFont val="Calibri"/>
        <family val="2"/>
      </rPr>
      <t> </t>
    </r>
  </si>
  <si>
    <t>1.1.13</t>
  </si>
  <si>
    <r>
      <t>Assist in formation of evaluation matrix of resolution processes</t>
    </r>
    <r>
      <rPr>
        <sz val="10"/>
        <rFont val="Calibri"/>
        <family val="2"/>
      </rPr>
      <t> </t>
    </r>
  </si>
  <si>
    <t>1.1.14</t>
  </si>
  <si>
    <r>
      <t>Facility to generate and forward regulatory reports (reports pertains to IBBI, IPA, NCLT, COC, DRT (in future etc) </t>
    </r>
    <r>
      <rPr>
        <sz val="10"/>
        <rFont val="Calibri"/>
        <family val="2"/>
      </rPr>
      <t> </t>
    </r>
  </si>
  <si>
    <t>1.1.15</t>
  </si>
  <si>
    <r>
      <t>IP can support multiple cases of resolution or liquidation at a time</t>
    </r>
    <r>
      <rPr>
        <sz val="10"/>
        <rFont val="Calibri"/>
        <family val="2"/>
      </rPr>
      <t> </t>
    </r>
  </si>
  <si>
    <t>1.1.16</t>
  </si>
  <si>
    <r>
      <t>Features required during the liquidation process</t>
    </r>
    <r>
      <rPr>
        <sz val="10"/>
        <rFont val="Calibri"/>
        <family val="2"/>
      </rPr>
      <t> </t>
    </r>
  </si>
  <si>
    <t>Virtual Data Room (Phase I) should cover all the below features </t>
  </si>
  <si>
    <t>1.2.1</t>
  </si>
  <si>
    <r>
      <t>Information generated through CIRP solution should store within Virtual Data room</t>
    </r>
    <r>
      <rPr>
        <sz val="10"/>
        <rFont val="Calibri"/>
        <family val="2"/>
      </rPr>
      <t> </t>
    </r>
  </si>
  <si>
    <t>1.2.2</t>
  </si>
  <si>
    <t xml:space="preserve">Document Management / Folder management facility to store the information for all formats files/documents including audio video with access control, encryption, and audit trail with date time and IP address logging. Detailed functionality is mentioned in functional requirement document (Annexure B, Sl. No. 23 to 26.)  </t>
  </si>
  <si>
    <t>1.2.3</t>
  </si>
  <si>
    <t xml:space="preserve">The proposed solution should be modular in structure offering the flexibility of using ‘end to end case management software’ and /or only following two VDR Services: 
i) Invitation of Expression of Interest 
ii) RFP for Resolution plans and approval  </t>
  </si>
  <si>
    <t xml:space="preserve">Other Functionalities (Phase II) should cover all the below features  </t>
  </si>
  <si>
    <t>1.3.0</t>
  </si>
  <si>
    <t xml:space="preserve"> (A detailed checklist for regulatory guidance and functions can be referred to in Annexure B' pls refer sub-sections B,E,F &amp; G) </t>
  </si>
  <si>
    <t>1.3.1</t>
  </si>
  <si>
    <r>
      <t>Reports, MIS and access to NeSL, MCA, AA, IPA, IBBI</t>
    </r>
    <r>
      <rPr>
        <sz val="10"/>
        <rFont val="Calibri"/>
        <family val="2"/>
      </rPr>
      <t> </t>
    </r>
  </si>
  <si>
    <t>1.3.2</t>
  </si>
  <si>
    <r>
      <t>Functionality for Insolvency Resolution of Personal Guarantors to Corporate Debtors</t>
    </r>
    <r>
      <rPr>
        <sz val="10"/>
        <rFont val="Calibri"/>
        <family val="2"/>
      </rPr>
      <t> </t>
    </r>
  </si>
  <si>
    <t>1.3.3</t>
  </si>
  <si>
    <t xml:space="preserve">Functionality for Fast Track Corporate Insolvency Resolution </t>
  </si>
  <si>
    <t>1.3.4</t>
  </si>
  <si>
    <t xml:space="preserve">Logging of expenditure and reports on same </t>
  </si>
  <si>
    <t>1.3.5</t>
  </si>
  <si>
    <r>
      <t>Logging of non-compliance list and report on same</t>
    </r>
    <r>
      <rPr>
        <sz val="10"/>
        <rFont val="Calibri"/>
        <family val="2"/>
      </rPr>
      <t> </t>
    </r>
  </si>
  <si>
    <t>1.3.6</t>
  </si>
  <si>
    <r>
      <t>Logging of complaints/ grievances and reports on same</t>
    </r>
    <r>
      <rPr>
        <sz val="10"/>
        <rFont val="Calibri"/>
        <family val="2"/>
      </rPr>
      <t> </t>
    </r>
  </si>
  <si>
    <t>1.3.7</t>
  </si>
  <si>
    <r>
      <t>Continuous improvement of the product over time </t>
    </r>
    <r>
      <rPr>
        <sz val="10"/>
        <rFont val="Calibri"/>
        <family val="2"/>
      </rPr>
      <t> </t>
    </r>
  </si>
  <si>
    <t>1.3.8</t>
  </si>
  <si>
    <t>Functionality for Disclosures and Compliance Reporting by IPs to IPAs &amp; IBBI  (Please refer the annexure B, Section G onwards)</t>
  </si>
  <si>
    <t>1.3.9</t>
  </si>
  <si>
    <r>
      <t>There should be provision for interoperability with other IBBI’s PDAs</t>
    </r>
    <r>
      <rPr>
        <sz val="10"/>
        <rFont val="Calibri"/>
        <family val="2"/>
      </rPr>
      <t> </t>
    </r>
  </si>
  <si>
    <t>1.3.10</t>
  </si>
  <si>
    <r>
      <t>There should be provision to download the all the information pertains to particular case in CD / pen drive</t>
    </r>
    <r>
      <rPr>
        <sz val="10"/>
        <rFont val="Calibri"/>
        <family val="2"/>
      </rPr>
      <t> </t>
    </r>
  </si>
  <si>
    <t>1.3.11</t>
  </si>
  <si>
    <t xml:space="preserve">Integration with platform for e-voting, interim finance and auction platform </t>
  </si>
  <si>
    <t>1.3.12</t>
  </si>
  <si>
    <t>Implenting Data archiving policy as per regulatorly requirement</t>
  </si>
  <si>
    <t>Technological Requirements</t>
  </si>
  <si>
    <t>Preferred Technologies Stack</t>
  </si>
  <si>
    <t>2.1.1</t>
  </si>
  <si>
    <t>Listed below are our preferred Technology choices. Indicate if a different choice is recommended for (Indicate list of software with version numbers )
a) Technologies:  Prefered (Java J2EE)
b) Operating System: Prefered (Linux)
c) Appserver: Prefered (JBoss)
d) Webserver : Prefered (Nginx)
e) Database:  Prefered (MySQL)
any other component</t>
  </si>
  <si>
    <t>IT  Development and Operations</t>
  </si>
  <si>
    <t>2.2.1</t>
  </si>
  <si>
    <t>Provide details of the IP development and operations proceses and policies
a) Application development process 
b) DevOPS Tools 
c) Deployment / release management process 
d) Change management 
e) Architecture Diagrams 
f) Data Management 
g) Design Features 
h) Connections with external systems 
i) Monitoring tools for application components</t>
  </si>
  <si>
    <t xml:space="preserve">Application Integration: </t>
  </si>
  <si>
    <t>2.3.1</t>
  </si>
  <si>
    <t xml:space="preserve">Single sign on : Bidder should integrate his end-to-end IP MODULE with NeSL IU application. It is expected then user will login in NeSL web application and navigated to system of CIRP system. </t>
  </si>
  <si>
    <t>2.3.2</t>
  </si>
  <si>
    <t xml:space="preserve">NeSL may review and provide recommendations in case an alternate service provider needs to be integrated instead of the one chosen by the vendor.  (eg. SMS, email etc) </t>
  </si>
  <si>
    <t>Access Control</t>
  </si>
  <si>
    <t>2.4.1</t>
  </si>
  <si>
    <t xml:space="preserve">Access control and audit trails of deployment management, DB access 
a) Given the sensitivity of the data, the loading process and the different capabilities and/or functions required within the solution access control is essential. Please confirm capability 
b) Furthermore, audit trails of all attempts (successful or otherwise) to add, edit or delete data must be logged in an audit trail for future reference. Please confirm capability 
c)  Support access based on privilege class 
d) Support segregation of duties </t>
  </si>
  <si>
    <t xml:space="preserve">Security </t>
  </si>
  <si>
    <t>2.5.2</t>
  </si>
  <si>
    <t xml:space="preserve">Vulnerability and Penetration Testing:
The successful bidder shall produce a Vulnerability and Penetration Testing report to NeSL at the time of go-live and on a quarterly basis.  The audit shall be performed by an organization empaneled by NeSL. </t>
  </si>
  <si>
    <t>2.5.3</t>
  </si>
  <si>
    <t xml:space="preserve">Support SSL encryption </t>
  </si>
  <si>
    <t>2.5.5</t>
  </si>
  <si>
    <t xml:space="preserve">Encryption:
Ability to implement encryption and details on same. </t>
  </si>
  <si>
    <t>Auditability</t>
  </si>
  <si>
    <t>2.6.1</t>
  </si>
  <si>
    <t>Availability &amp; Scalability</t>
  </si>
  <si>
    <t>2.7.1</t>
  </si>
  <si>
    <t xml:space="preserve">a) Solution should be available 24x7 
b) Only scheduled downtime is allowed with prior written consent of NeSL in non-working time </t>
  </si>
  <si>
    <t>2.7.2</t>
  </si>
  <si>
    <t xml:space="preserve">NeSL requires the solution to:  
a) Handle at least 50 customer users concurrently 
b) Handle growth to at least 100 users, within the next 2 years. 
Note: NeSL does not provide auto scaling for the VM/CPU/Memory. </t>
  </si>
  <si>
    <t xml:space="preserve">Disaster recovery </t>
  </si>
  <si>
    <t xml:space="preserve">System recovery time (RTO/RPO) should adhere to the Technical Standards of IU 
a) Describe and diagram the redundancy requirements 
b) List all the types of disaster situations the solution provides for. 
c) Describe the recovery process recommended by the proposed solution when disaster situations arise. 
d) Describe the methodology used for Disaster recovery. List details on the syncing methods e.g. hot and auto syncing. </t>
  </si>
  <si>
    <t xml:space="preserve">Technical support </t>
  </si>
  <si>
    <t>2.9.1</t>
  </si>
  <si>
    <t xml:space="preserve">a) Document where the primary technical support centre is located. _x000D_
b) Indicate the operating hours (availability) of the help desk/customer call centre. (Working hours, days of the week etc.) _x000D_
c) Describe the technical support centre’s guaranteed response time. _x000D_
d) How are calls logged and managed e.g. Vendor website sign on _x000D_
e) Describe the escalation procedures used to resolve customer problems. _x000D_
f) Provide Web URLs for the following: _x000D_
g) Online issue database _x000D_
h) FAQ _x000D_
i) Facility to monitor logged calls </t>
  </si>
  <si>
    <t>Presentation and demonstration</t>
  </si>
  <si>
    <t>Service / Description</t>
  </si>
  <si>
    <t>Rate per Unit 
(In Rs)</t>
  </si>
  <si>
    <t>Quantity (Annual) for evaluation purpose</t>
  </si>
  <si>
    <t>Annual Cost 
(In Rs)</t>
  </si>
  <si>
    <t>Covert in 5 Year Cost  (In Rs)</t>
  </si>
  <si>
    <t>Enter Values</t>
  </si>
  <si>
    <t>(i)</t>
  </si>
  <si>
    <t>(ii)</t>
  </si>
  <si>
    <t>(iii = i * ii)</t>
  </si>
  <si>
    <t>License fee for per insolvency case
For First, second and third Year</t>
  </si>
  <si>
    <t>200 cases per year</t>
  </si>
  <si>
    <t xml:space="preserve">License fee for per insolvency case
For Fourth and Fifth Year </t>
  </si>
  <si>
    <t xml:space="preserve">Annual Maintenance Cost (AMC) covering following costs (In lumsum annual cost)
1) operational support,  
ii) defect fixes,  
iii) regulatory amendments, 
iv) trainings. </t>
  </si>
  <si>
    <t>1 unit annual fees</t>
  </si>
  <si>
    <t>NeSL driven improvements (Per Person Month)</t>
  </si>
  <si>
    <t>50 person month</t>
  </si>
  <si>
    <t xml:space="preserve">Cost of required Infrastructure as per software stack and required VMs 
Pricing will be based on NeSL’ existing vendor </t>
  </si>
  <si>
    <t>as per hardware stack</t>
  </si>
  <si>
    <t>Total</t>
  </si>
  <si>
    <t>Hardwar</t>
  </si>
  <si>
    <t>Version</t>
  </si>
  <si>
    <t>Quantity</t>
  </si>
  <si>
    <t>Rate</t>
  </si>
  <si>
    <t>Amount</t>
  </si>
  <si>
    <t>VMs</t>
  </si>
  <si>
    <t>OS licenses</t>
  </si>
  <si>
    <t>Web server</t>
  </si>
  <si>
    <t>Databases</t>
  </si>
  <si>
    <t>DMS</t>
  </si>
  <si>
    <t>any other component</t>
  </si>
  <si>
    <t>Section</t>
  </si>
  <si>
    <t>Particulars</t>
  </si>
  <si>
    <t>Group Weightage</t>
  </si>
  <si>
    <t>Group Marks</t>
  </si>
  <si>
    <t>SectionWeightage</t>
  </si>
  <si>
    <t>Sectional Weightage Score</t>
  </si>
  <si>
    <t>Technological Requirement</t>
  </si>
  <si>
    <t>Presentation and Demonstration</t>
  </si>
  <si>
    <t xml:space="preserve">Total Score </t>
  </si>
  <si>
    <t>`</t>
  </si>
  <si>
    <t>Response / Remarks</t>
  </si>
  <si>
    <t>Annexure Reference (If any)</t>
  </si>
  <si>
    <t>Information Security Audit:  Please indicate whether you have performed (a) VAPT (b) code review to identify vulnerability in the code.
(Successful vendor shall  conduct VAPT on a quarterly basis through the vendor identified by NeSL. Bidder shall have to implement the changes/recommendation suggested by auditor of NeSL Technology committee to mitigate the vulnerability /risks)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</si>
</sst>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8"/>
      <name val="Calibri"/>
      <family val="2"/>
      <scheme val="minor"/>
    </font>
    <font>
      <b/>
      <i/>
      <sz val="11"/>
      <name val="Calibri"/>
      <family val="2"/>
      <scheme val="minor"/>
    </font>
    <font>
      <b/>
      <sz val="11"/>
      <color theme="1"/>
      <name val="Calibri"/>
      <family val="2"/>
      <scheme val="minor"/>
    </font>
    <font>
      <sz val="10"/>
      <color theme="1"/>
      <name val="Calibri"/>
      <family val="2"/>
      <scheme val="minor"/>
    </font>
    <font>
      <sz val="10"/>
      <color rgb="FF000000"/>
      <name val="Calibri"/>
      <family val="2"/>
    </font>
    <font>
      <sz val="10"/>
      <name val="Calibri"/>
      <family val="2"/>
    </font>
    <font>
      <b/>
      <sz val="14"/>
      <color theme="1"/>
      <name val="Calibri"/>
      <family val="2"/>
      <scheme val="minor"/>
    </font>
    <font>
      <b/>
      <sz val="12"/>
      <color theme="1"/>
      <name val="Calibri"/>
      <family val="2"/>
      <scheme val="minor"/>
    </font>
    <font>
      <b/>
      <sz val="11"/>
      <color rgb="FF000000"/>
      <name val="Calibri"/>
      <family val="2"/>
      <scheme val="minor"/>
    </font>
    <font>
      <i/>
      <sz val="11"/>
      <color rgb="FF000000"/>
      <name val="Calibri"/>
      <family val="2"/>
      <scheme val="minor"/>
    </font>
    <font>
      <i/>
      <sz val="12"/>
      <color rgb="FF000000"/>
      <name val="Calibri"/>
      <family val="2"/>
    </font>
    <font>
      <sz val="11"/>
      <color rgb="FF000000"/>
      <name val="Calibri"/>
      <family val="2"/>
      <scheme val="minor"/>
    </font>
    <font>
      <i/>
      <sz val="12"/>
      <color rgb="FF000000"/>
      <name val="Calibri"/>
    </font>
    <font>
      <i/>
      <sz val="11"/>
      <color rgb="FF000000"/>
      <name val="Calibri"/>
      <family val="2"/>
    </font>
  </fonts>
  <fills count="13">
    <fill>
      <patternFill patternType="none"/>
    </fill>
    <fill>
      <patternFill patternType="gray125"/>
    </fill>
    <fill>
      <patternFill patternType="solid">
        <fgColor theme="4" tint="0.79998168889431442"/>
        <bgColor indexed="64"/>
      </patternFill>
    </fill>
    <fill>
      <patternFill patternType="solid">
        <fgColor rgb="FFFFC000"/>
        <bgColor indexed="64"/>
      </patternFill>
    </fill>
    <fill>
      <patternFill patternType="solid">
        <fgColor rgb="FFFFF2CC"/>
        <bgColor indexed="64"/>
      </patternFill>
    </fill>
    <fill>
      <patternFill patternType="solid">
        <fgColor rgb="FF8EA9DB"/>
        <bgColor indexed="64"/>
      </patternFill>
    </fill>
    <fill>
      <patternFill patternType="solid">
        <fgColor rgb="FFF2F2F2"/>
        <bgColor indexed="64"/>
      </patternFill>
    </fill>
    <fill>
      <patternFill patternType="solid">
        <fgColor rgb="FFD9E1F2"/>
        <bgColor indexed="64"/>
      </patternFill>
    </fill>
    <fill>
      <patternFill patternType="solid">
        <fgColor rgb="FFFFFFFF"/>
        <bgColor indexed="64"/>
      </patternFill>
    </fill>
    <fill>
      <patternFill patternType="solid">
        <fgColor rgb="FFE2EFDA"/>
        <bgColor indexed="64"/>
      </patternFill>
    </fill>
    <fill>
      <patternFill patternType="solid">
        <fgColor rgb="FFD9D9D9"/>
        <bgColor indexed="64"/>
      </patternFill>
    </fill>
    <fill>
      <patternFill patternType="solid">
        <fgColor rgb="FFFFE699"/>
        <bgColor indexed="64"/>
      </patternFill>
    </fill>
    <fill>
      <patternFill patternType="solid">
        <fgColor rgb="FFF8CBAD"/>
        <bgColor indexed="64"/>
      </patternFill>
    </fill>
  </fills>
  <borders count="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8">
    <xf numFmtId="0" fontId="0" fillId="0" borderId="0" xfId="0"/>
    <xf numFmtId="0" fontId="0" fillId="0" borderId="0" xfId="0" applyAlignment="1">
      <alignment horizontal="left" vertical="top"/>
    </xf>
    <xf numFmtId="0" fontId="0" fillId="0" borderId="0" xfId="0" applyAlignment="1">
      <alignment horizontal="left" vertical="top" wrapText="1"/>
    </xf>
    <xf numFmtId="0" fontId="0" fillId="0" borderId="1" xfId="0" applyBorder="1"/>
    <xf numFmtId="0" fontId="2" fillId="2" borderId="1" xfId="0" applyFont="1" applyFill="1" applyBorder="1" applyAlignment="1">
      <alignment horizontal="left" vertical="top"/>
    </xf>
    <xf numFmtId="0" fontId="2" fillId="2" borderId="1" xfId="0" applyFont="1" applyFill="1" applyBorder="1" applyAlignment="1">
      <alignment horizontal="left" vertical="center" wrapText="1"/>
    </xf>
    <xf numFmtId="0" fontId="0" fillId="0" borderId="1" xfId="0" applyBorder="1" applyAlignment="1">
      <alignment horizontal="left" vertical="top"/>
    </xf>
    <xf numFmtId="0" fontId="4" fillId="0" borderId="1" xfId="0" applyFont="1" applyBorder="1" applyAlignment="1">
      <alignment horizontal="left" vertical="top"/>
    </xf>
    <xf numFmtId="0" fontId="5" fillId="0" borderId="1" xfId="0" applyFont="1" applyBorder="1" applyAlignment="1">
      <alignment horizontal="left" vertical="top" wrapText="1"/>
    </xf>
    <xf numFmtId="0" fontId="4" fillId="0" borderId="1" xfId="0" applyFont="1" applyBorder="1" applyAlignment="1">
      <alignment horizontal="left" vertical="top" wrapText="1"/>
    </xf>
    <xf numFmtId="0" fontId="3" fillId="0" borderId="1" xfId="0" applyFont="1" applyBorder="1" applyAlignment="1">
      <alignment horizontal="left" vertical="top"/>
    </xf>
    <xf numFmtId="0" fontId="3" fillId="0" borderId="0" xfId="0" applyFont="1" applyAlignment="1">
      <alignment horizontal="left" vertical="top"/>
    </xf>
    <xf numFmtId="10" fontId="0" fillId="0" borderId="0" xfId="0" applyNumberFormat="1" applyAlignment="1">
      <alignment horizontal="left" vertical="top"/>
    </xf>
    <xf numFmtId="0" fontId="9" fillId="7" borderId="1" xfId="0" applyFont="1" applyFill="1" applyBorder="1" applyAlignment="1">
      <alignment horizontal="left" vertical="top"/>
    </xf>
    <xf numFmtId="0" fontId="10" fillId="7" borderId="1" xfId="0" applyFont="1" applyFill="1" applyBorder="1" applyAlignment="1">
      <alignment horizontal="left" vertical="top"/>
    </xf>
    <xf numFmtId="0" fontId="11" fillId="7" borderId="1" xfId="0" applyFont="1" applyFill="1" applyBorder="1" applyAlignment="1">
      <alignment horizontal="left" vertical="top" wrapText="1"/>
    </xf>
    <xf numFmtId="0" fontId="12" fillId="7" borderId="1" xfId="0" applyFont="1" applyFill="1" applyBorder="1" applyAlignment="1">
      <alignment horizontal="left" vertical="top"/>
    </xf>
    <xf numFmtId="0" fontId="10" fillId="7" borderId="1" xfId="0" applyFont="1" applyFill="1" applyBorder="1" applyAlignment="1">
      <alignment horizontal="left" vertical="top" wrapText="1"/>
    </xf>
    <xf numFmtId="0" fontId="3" fillId="5" borderId="1" xfId="0" applyFont="1" applyFill="1" applyBorder="1" applyAlignment="1">
      <alignment horizontal="left" vertical="top"/>
    </xf>
    <xf numFmtId="0" fontId="7" fillId="5" borderId="1" xfId="0" applyFont="1" applyFill="1" applyBorder="1" applyAlignment="1">
      <alignment horizontal="left" vertical="top"/>
    </xf>
    <xf numFmtId="0" fontId="8" fillId="5" borderId="1" xfId="0" applyFont="1" applyFill="1" applyBorder="1" applyAlignment="1">
      <alignment horizontal="left" vertical="top"/>
    </xf>
    <xf numFmtId="0" fontId="9" fillId="8" borderId="1" xfId="0" applyFont="1" applyFill="1" applyBorder="1" applyAlignment="1">
      <alignment horizontal="left" vertical="top"/>
    </xf>
    <xf numFmtId="0" fontId="3" fillId="8" borderId="1" xfId="0" applyFont="1" applyFill="1" applyBorder="1" applyAlignment="1">
      <alignment horizontal="left" vertical="top"/>
    </xf>
    <xf numFmtId="0" fontId="0" fillId="8" borderId="1" xfId="0" applyFill="1" applyBorder="1" applyAlignment="1">
      <alignment horizontal="left" vertical="top"/>
    </xf>
    <xf numFmtId="2" fontId="0" fillId="0" borderId="0" xfId="0" applyNumberFormat="1" applyAlignment="1">
      <alignment horizontal="left" vertical="top"/>
    </xf>
    <xf numFmtId="9" fontId="3" fillId="6" borderId="1" xfId="0" applyNumberFormat="1" applyFont="1" applyFill="1" applyBorder="1"/>
    <xf numFmtId="0" fontId="9" fillId="6" borderId="1" xfId="0" applyFont="1" applyFill="1" applyBorder="1" applyAlignment="1"/>
    <xf numFmtId="0" fontId="9" fillId="6" borderId="1" xfId="0" applyFont="1" applyFill="1" applyBorder="1" applyAlignment="1">
      <alignment vertical="top" wrapText="1"/>
    </xf>
    <xf numFmtId="2" fontId="3" fillId="6" borderId="1" xfId="0" applyNumberFormat="1" applyFont="1" applyFill="1" applyBorder="1"/>
    <xf numFmtId="0" fontId="0" fillId="0" borderId="0" xfId="0" applyAlignment="1">
      <alignment wrapText="1"/>
    </xf>
    <xf numFmtId="0" fontId="0" fillId="0" borderId="0" xfId="0" applyAlignment="1">
      <alignment horizontal="center"/>
    </xf>
    <xf numFmtId="0" fontId="0" fillId="0" borderId="1" xfId="0" applyBorder="1" applyAlignment="1">
      <alignment wrapText="1"/>
    </xf>
    <xf numFmtId="0" fontId="0" fillId="0" borderId="1" xfId="0" applyBorder="1" applyAlignment="1">
      <alignment horizontal="right"/>
    </xf>
    <xf numFmtId="0" fontId="0" fillId="0" borderId="1" xfId="0" applyBorder="1" applyAlignment="1">
      <alignment horizontal="center"/>
    </xf>
    <xf numFmtId="0" fontId="3" fillId="6" borderId="1" xfId="0" applyFont="1" applyFill="1" applyBorder="1" applyAlignment="1">
      <alignment horizontal="center" vertical="center" wrapText="1"/>
    </xf>
    <xf numFmtId="0" fontId="3" fillId="10" borderId="1" xfId="0" applyFont="1" applyFill="1" applyBorder="1" applyAlignment="1">
      <alignment horizontal="center" vertical="center" wrapText="1"/>
    </xf>
    <xf numFmtId="0" fontId="3" fillId="6" borderId="1" xfId="0" applyFont="1" applyFill="1" applyBorder="1" applyAlignment="1">
      <alignment horizontal="center" vertical="center"/>
    </xf>
    <xf numFmtId="0" fontId="0" fillId="6" borderId="1" xfId="0" applyFill="1" applyBorder="1" applyAlignment="1">
      <alignment horizontal="right"/>
    </xf>
    <xf numFmtId="0" fontId="3" fillId="10" borderId="1" xfId="0" applyFont="1" applyFill="1" applyBorder="1" applyAlignment="1">
      <alignment horizontal="right"/>
    </xf>
    <xf numFmtId="0" fontId="0" fillId="0" borderId="1" xfId="0" applyBorder="1" applyAlignment="1">
      <alignment horizontal="center" vertical="top"/>
    </xf>
    <xf numFmtId="0" fontId="3" fillId="0" borderId="1" xfId="0" applyFont="1" applyFill="1" applyBorder="1" applyAlignment="1">
      <alignment horizontal="left" vertical="top"/>
    </xf>
    <xf numFmtId="0" fontId="9" fillId="0" borderId="1" xfId="0" applyFont="1" applyFill="1" applyBorder="1" applyAlignment="1">
      <alignment horizontal="left" vertical="top"/>
    </xf>
    <xf numFmtId="0" fontId="10" fillId="0" borderId="1" xfId="0" applyFont="1" applyFill="1" applyBorder="1" applyAlignment="1">
      <alignment horizontal="left" vertical="top"/>
    </xf>
    <xf numFmtId="0" fontId="0" fillId="0" borderId="0" xfId="0" applyFill="1" applyAlignment="1">
      <alignment horizontal="left" vertical="top"/>
    </xf>
    <xf numFmtId="0" fontId="14" fillId="0" borderId="1" xfId="0" applyFont="1" applyFill="1" applyBorder="1" applyAlignment="1">
      <alignment horizontal="left" vertical="top" wrapText="1"/>
    </xf>
    <xf numFmtId="0" fontId="0" fillId="4" borderId="1" xfId="0" applyFill="1" applyBorder="1" applyAlignment="1">
      <alignment horizontal="right"/>
    </xf>
    <xf numFmtId="0" fontId="0" fillId="4" borderId="0" xfId="0" applyFill="1"/>
    <xf numFmtId="0" fontId="0" fillId="12" borderId="1" xfId="0" applyFill="1" applyBorder="1" applyAlignment="1">
      <alignment horizontal="right"/>
    </xf>
    <xf numFmtId="0" fontId="13" fillId="7" borderId="1" xfId="0" applyFont="1" applyFill="1" applyBorder="1" applyAlignment="1">
      <alignment horizontal="left" vertical="top" wrapText="1"/>
    </xf>
    <xf numFmtId="9" fontId="0" fillId="7" borderId="1" xfId="0" applyNumberFormat="1" applyFill="1" applyBorder="1"/>
    <xf numFmtId="0" fontId="3" fillId="11" borderId="1" xfId="0" applyFont="1" applyFill="1" applyBorder="1" applyAlignment="1">
      <alignment horizontal="center"/>
    </xf>
    <xf numFmtId="2" fontId="3" fillId="11" borderId="1" xfId="0" applyNumberFormat="1" applyFont="1" applyFill="1" applyBorder="1"/>
    <xf numFmtId="9" fontId="2" fillId="2" borderId="1" xfId="0" applyNumberFormat="1" applyFont="1" applyFill="1" applyBorder="1" applyAlignment="1">
      <alignment horizontal="right" vertical="center"/>
    </xf>
    <xf numFmtId="9" fontId="3" fillId="5" borderId="1" xfId="0" applyNumberFormat="1" applyFont="1" applyFill="1" applyBorder="1" applyAlignment="1">
      <alignment horizontal="right" vertical="top"/>
    </xf>
    <xf numFmtId="9" fontId="11" fillId="7" borderId="1" xfId="0" applyNumberFormat="1" applyFont="1" applyFill="1" applyBorder="1" applyAlignment="1">
      <alignment horizontal="right" vertical="top" wrapText="1"/>
    </xf>
    <xf numFmtId="9" fontId="0" fillId="0" borderId="1" xfId="0" applyNumberFormat="1" applyBorder="1" applyAlignment="1">
      <alignment horizontal="right" vertical="top"/>
    </xf>
    <xf numFmtId="9" fontId="11" fillId="0" borderId="1" xfId="0" applyNumberFormat="1" applyFont="1" applyFill="1" applyBorder="1" applyAlignment="1">
      <alignment horizontal="right" vertical="top" wrapText="1"/>
    </xf>
    <xf numFmtId="9" fontId="13" fillId="7" borderId="1" xfId="0" applyNumberFormat="1" applyFont="1" applyFill="1" applyBorder="1" applyAlignment="1">
      <alignment horizontal="right" vertical="top" wrapText="1"/>
    </xf>
    <xf numFmtId="2" fontId="0" fillId="0" borderId="1" xfId="0" applyNumberFormat="1" applyBorder="1" applyAlignment="1">
      <alignment horizontal="right" vertical="top"/>
    </xf>
    <xf numFmtId="2" fontId="3" fillId="5" borderId="1" xfId="0" applyNumberFormat="1" applyFont="1" applyFill="1" applyBorder="1" applyAlignment="1">
      <alignment horizontal="right" vertical="top"/>
    </xf>
    <xf numFmtId="2" fontId="13" fillId="7" borderId="1" xfId="0" applyNumberFormat="1" applyFont="1" applyFill="1" applyBorder="1" applyAlignment="1">
      <alignment horizontal="right" vertical="top" wrapText="1"/>
    </xf>
    <xf numFmtId="2" fontId="0" fillId="7" borderId="1" xfId="0" applyNumberFormat="1" applyFill="1" applyBorder="1"/>
    <xf numFmtId="9" fontId="3" fillId="0" borderId="3" xfId="0" applyNumberFormat="1" applyFont="1" applyFill="1" applyBorder="1"/>
    <xf numFmtId="2" fontId="3" fillId="0" borderId="1" xfId="0" applyNumberFormat="1" applyFont="1" applyFill="1" applyBorder="1"/>
    <xf numFmtId="0" fontId="0" fillId="0" borderId="1" xfId="0" applyBorder="1" applyAlignment="1">
      <alignment horizontal="right" wrapText="1"/>
    </xf>
    <xf numFmtId="0" fontId="3" fillId="12" borderId="1" xfId="0" applyFont="1" applyFill="1" applyBorder="1"/>
    <xf numFmtId="0" fontId="3" fillId="12" borderId="1" xfId="0" applyFont="1" applyFill="1" applyBorder="1" applyAlignment="1">
      <alignment horizontal="center" vertical="center"/>
    </xf>
    <xf numFmtId="1" fontId="0" fillId="9" borderId="1" xfId="0" applyNumberFormat="1" applyFill="1" applyBorder="1" applyAlignment="1">
      <alignment horizontal="right" vertical="top"/>
    </xf>
    <xf numFmtId="1" fontId="13" fillId="7" borderId="1" xfId="0" applyNumberFormat="1" applyFont="1" applyFill="1" applyBorder="1" applyAlignment="1">
      <alignment horizontal="right" vertical="top" wrapText="1"/>
    </xf>
    <xf numFmtId="1" fontId="13" fillId="0" borderId="1" xfId="0" applyNumberFormat="1" applyFont="1" applyBorder="1" applyAlignment="1">
      <alignment horizontal="right" vertical="top" wrapText="1"/>
    </xf>
    <xf numFmtId="1" fontId="3" fillId="5" borderId="1" xfId="0" applyNumberFormat="1" applyFont="1" applyFill="1" applyBorder="1" applyAlignment="1">
      <alignment horizontal="right" vertical="top"/>
    </xf>
    <xf numFmtId="0" fontId="9" fillId="6" borderId="2" xfId="0" applyFont="1" applyFill="1" applyBorder="1" applyAlignment="1">
      <alignment horizontal="left"/>
    </xf>
    <xf numFmtId="2" fontId="2" fillId="2" borderId="1" xfId="0" applyNumberFormat="1" applyFont="1" applyFill="1" applyBorder="1" applyAlignment="1">
      <alignment horizontal="right" vertical="center"/>
    </xf>
    <xf numFmtId="1" fontId="2" fillId="2" borderId="1" xfId="0" applyNumberFormat="1" applyFont="1" applyFill="1" applyBorder="1" applyAlignment="1">
      <alignment horizontal="right" vertical="center" wrapText="1"/>
    </xf>
    <xf numFmtId="1" fontId="0" fillId="0" borderId="0" xfId="0" applyNumberFormat="1" applyAlignment="1">
      <alignment horizontal="left" vertical="top"/>
    </xf>
    <xf numFmtId="2" fontId="2" fillId="2" borderId="2" xfId="0" applyNumberFormat="1" applyFont="1" applyFill="1" applyBorder="1" applyAlignment="1">
      <alignment horizontal="right" vertical="center"/>
    </xf>
    <xf numFmtId="2" fontId="3" fillId="5" borderId="2" xfId="0" applyNumberFormat="1" applyFont="1" applyFill="1" applyBorder="1" applyAlignment="1">
      <alignment horizontal="right" vertical="top"/>
    </xf>
    <xf numFmtId="2" fontId="13" fillId="7" borderId="2" xfId="0" applyNumberFormat="1" applyFont="1" applyFill="1" applyBorder="1" applyAlignment="1">
      <alignment horizontal="right" vertical="top" wrapText="1"/>
    </xf>
    <xf numFmtId="2" fontId="0" fillId="0" borderId="2" xfId="0" applyNumberFormat="1" applyBorder="1" applyAlignment="1">
      <alignment horizontal="right" vertical="top"/>
    </xf>
    <xf numFmtId="2" fontId="13" fillId="0" borderId="2" xfId="0" applyNumberFormat="1" applyFont="1" applyBorder="1" applyAlignment="1">
      <alignment horizontal="right" vertical="top" wrapText="1"/>
    </xf>
    <xf numFmtId="0" fontId="2" fillId="4" borderId="8" xfId="0" applyFont="1" applyFill="1" applyBorder="1" applyAlignment="1" applyProtection="1">
      <alignment horizontal="left" vertical="center" wrapText="1"/>
      <protection locked="0"/>
    </xf>
    <xf numFmtId="0" fontId="2" fillId="4" borderId="8" xfId="0" applyFont="1" applyFill="1" applyBorder="1" applyAlignment="1" applyProtection="1">
      <alignment horizontal="center" vertical="center"/>
      <protection locked="0"/>
    </xf>
    <xf numFmtId="0" fontId="3" fillId="3" borderId="8" xfId="0" applyFont="1" applyFill="1" applyBorder="1" applyAlignment="1" applyProtection="1">
      <alignment horizontal="left" vertical="top"/>
      <protection locked="0"/>
    </xf>
    <xf numFmtId="9" fontId="0" fillId="4" borderId="8" xfId="0" applyNumberFormat="1" applyFill="1" applyBorder="1" applyAlignment="1" applyProtection="1">
      <alignment horizontal="left" vertical="top"/>
      <protection locked="0"/>
    </xf>
    <xf numFmtId="0" fontId="0" fillId="4" borderId="8" xfId="0" applyFill="1" applyBorder="1" applyAlignment="1" applyProtection="1">
      <alignment horizontal="left" vertical="top"/>
      <protection locked="0"/>
    </xf>
    <xf numFmtId="0" fontId="0" fillId="0" borderId="8" xfId="0" applyBorder="1" applyAlignment="1" applyProtection="1">
      <alignment horizontal="left" vertical="top"/>
      <protection locked="0"/>
    </xf>
    <xf numFmtId="9" fontId="0" fillId="0" borderId="8" xfId="0" applyNumberFormat="1" applyFill="1" applyBorder="1" applyAlignment="1" applyProtection="1">
      <alignment horizontal="left" vertical="top"/>
      <protection locked="0"/>
    </xf>
    <xf numFmtId="0" fontId="0" fillId="0" borderId="8" xfId="0" applyFill="1" applyBorder="1" applyAlignment="1" applyProtection="1">
      <alignment horizontal="left" vertical="top"/>
      <protection locked="0"/>
    </xf>
    <xf numFmtId="1" fontId="2" fillId="5" borderId="2" xfId="0" applyNumberFormat="1" applyFont="1" applyFill="1" applyBorder="1" applyAlignment="1">
      <alignment horizontal="center"/>
    </xf>
    <xf numFmtId="1" fontId="2" fillId="5" borderId="4" xfId="0" applyNumberFormat="1" applyFont="1" applyFill="1" applyBorder="1" applyAlignment="1">
      <alignment horizontal="center"/>
    </xf>
    <xf numFmtId="0" fontId="2" fillId="5" borderId="2" xfId="0" applyFont="1" applyFill="1" applyBorder="1" applyAlignment="1">
      <alignment horizontal="center" vertical="top"/>
    </xf>
    <xf numFmtId="0" fontId="2" fillId="5" borderId="4" xfId="0" applyFont="1" applyFill="1" applyBorder="1" applyAlignment="1">
      <alignment horizontal="center" vertical="top"/>
    </xf>
    <xf numFmtId="0" fontId="2" fillId="5" borderId="3" xfId="0" applyFont="1" applyFill="1" applyBorder="1" applyAlignment="1">
      <alignment horizontal="center" vertical="top"/>
    </xf>
    <xf numFmtId="0" fontId="2" fillId="3" borderId="8" xfId="0" applyFont="1" applyFill="1" applyBorder="1" applyAlignment="1" applyProtection="1">
      <alignment horizontal="center"/>
      <protection locked="0"/>
    </xf>
    <xf numFmtId="0" fontId="3" fillId="12" borderId="2" xfId="0" applyFont="1" applyFill="1" applyBorder="1" applyAlignment="1">
      <alignment horizontal="center"/>
    </xf>
    <xf numFmtId="0" fontId="3" fillId="12" borderId="4" xfId="0" applyFont="1" applyFill="1" applyBorder="1" applyAlignment="1">
      <alignment horizontal="center"/>
    </xf>
    <xf numFmtId="0" fontId="3" fillId="12" borderId="3" xfId="0" applyFont="1" applyFill="1" applyBorder="1" applyAlignment="1">
      <alignment horizontal="center"/>
    </xf>
    <xf numFmtId="0" fontId="3" fillId="10" borderId="1" xfId="0" applyFont="1" applyFill="1" applyBorder="1" applyAlignment="1">
      <alignment horizontal="center"/>
    </xf>
    <xf numFmtId="0" fontId="3" fillId="10" borderId="5" xfId="0" applyFont="1" applyFill="1" applyBorder="1" applyAlignment="1">
      <alignment horizontal="center" vertical="center" wrapText="1"/>
    </xf>
    <xf numFmtId="0" fontId="3" fillId="10" borderId="6" xfId="0" applyFont="1" applyFill="1" applyBorder="1" applyAlignment="1">
      <alignment horizontal="center" vertical="center" wrapText="1"/>
    </xf>
    <xf numFmtId="0" fontId="3" fillId="11" borderId="2" xfId="0" applyFont="1" applyFill="1" applyBorder="1" applyAlignment="1">
      <alignment horizontal="center"/>
    </xf>
    <xf numFmtId="0" fontId="3" fillId="11" borderId="3" xfId="0" applyFont="1" applyFill="1" applyBorder="1" applyAlignment="1">
      <alignment horizontal="center"/>
    </xf>
    <xf numFmtId="0" fontId="3" fillId="11" borderId="4" xfId="0" applyFont="1" applyFill="1" applyBorder="1" applyAlignment="1">
      <alignment horizontal="center"/>
    </xf>
    <xf numFmtId="0" fontId="0" fillId="0" borderId="5" xfId="0" applyBorder="1" applyAlignment="1">
      <alignment horizontal="center"/>
    </xf>
    <xf numFmtId="0" fontId="0" fillId="0" borderId="7" xfId="0" applyBorder="1" applyAlignment="1">
      <alignment horizontal="center"/>
    </xf>
    <xf numFmtId="0" fontId="0" fillId="0" borderId="6" xfId="0" applyBorder="1" applyAlignment="1">
      <alignment horizontal="center"/>
    </xf>
    <xf numFmtId="0" fontId="9" fillId="6" borderId="2" xfId="0" applyFont="1" applyFill="1" applyBorder="1" applyAlignment="1">
      <alignment horizontal="left"/>
    </xf>
    <xf numFmtId="0" fontId="9" fillId="6" borderId="3" xfId="0" applyFont="1" applyFill="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F9174-227A-41A7-AEAE-D3E1953A2C5B}">
  <dimension ref="A1:N63"/>
  <sheetViews>
    <sheetView tabSelected="1" topLeftCell="B1" zoomScale="82" workbookViewId="0">
      <selection activeCell="L7" sqref="L7"/>
    </sheetView>
  </sheetViews>
  <sheetFormatPr defaultRowHeight="15" x14ac:dyDescent="0.25"/>
  <cols>
    <col min="1" max="1" width="9.140625" style="1" hidden="1" customWidth="1"/>
    <col min="2" max="2" width="9.140625" style="1"/>
    <col min="3" max="3" width="5.28515625" style="1" bestFit="1" customWidth="1"/>
    <col min="4" max="4" width="6.28515625" style="1" bestFit="1" customWidth="1"/>
    <col min="5" max="5" width="105" style="2" customWidth="1"/>
    <col min="6" max="6" width="14.85546875" style="12" bestFit="1" customWidth="1"/>
    <col min="7" max="7" width="18.5703125" style="12" bestFit="1" customWidth="1"/>
    <col min="8" max="8" width="20.5703125" style="74" hidden="1" customWidth="1"/>
    <col min="9" max="9" width="22.5703125" style="24" hidden="1" customWidth="1"/>
    <col min="10" max="10" width="23.140625" style="24" hidden="1" customWidth="1"/>
    <col min="11" max="12" width="31.5703125" style="1" customWidth="1"/>
    <col min="13" max="13" width="57.42578125" style="1" customWidth="1"/>
    <col min="14" max="14" width="27.5703125" style="1" customWidth="1"/>
    <col min="15" max="16384" width="9.140625" style="1"/>
  </cols>
  <sheetData>
    <row r="1" spans="1:14" customFormat="1" x14ac:dyDescent="0.25">
      <c r="A1" s="90" t="s">
        <v>0</v>
      </c>
      <c r="B1" s="91"/>
      <c r="C1" s="91"/>
      <c r="D1" s="91"/>
      <c r="E1" s="91"/>
      <c r="F1" s="91"/>
      <c r="G1" s="92"/>
      <c r="H1" s="88" t="s">
        <v>1</v>
      </c>
      <c r="I1" s="89"/>
      <c r="J1" s="89"/>
      <c r="K1" s="93" t="s">
        <v>2</v>
      </c>
      <c r="L1" s="93"/>
      <c r="M1" s="93"/>
      <c r="N1" s="93"/>
    </row>
    <row r="2" spans="1:14" customFormat="1" ht="80.25" customHeight="1" x14ac:dyDescent="0.25">
      <c r="A2" s="3" t="s">
        <v>3</v>
      </c>
      <c r="B2" s="4" t="s">
        <v>4</v>
      </c>
      <c r="C2" s="4"/>
      <c r="D2" s="4"/>
      <c r="E2" s="5" t="s">
        <v>5</v>
      </c>
      <c r="F2" s="52" t="s">
        <v>6</v>
      </c>
      <c r="G2" s="52" t="s">
        <v>7</v>
      </c>
      <c r="H2" s="73" t="s">
        <v>8</v>
      </c>
      <c r="I2" s="72" t="s">
        <v>9</v>
      </c>
      <c r="J2" s="75" t="s">
        <v>10</v>
      </c>
      <c r="K2" s="80" t="s">
        <v>11</v>
      </c>
      <c r="L2" s="80" t="s">
        <v>12</v>
      </c>
      <c r="M2" s="81" t="s">
        <v>156</v>
      </c>
      <c r="N2" s="81" t="s">
        <v>157</v>
      </c>
    </row>
    <row r="3" spans="1:14" s="11" customFormat="1" ht="18.75" x14ac:dyDescent="0.25">
      <c r="A3" s="10">
        <v>1</v>
      </c>
      <c r="B3" s="18">
        <v>1</v>
      </c>
      <c r="C3" s="18"/>
      <c r="D3" s="19"/>
      <c r="E3" s="20" t="s">
        <v>13</v>
      </c>
      <c r="F3" s="53"/>
      <c r="G3" s="53">
        <v>1</v>
      </c>
      <c r="H3" s="70"/>
      <c r="I3" s="59"/>
      <c r="J3" s="76">
        <f>J4+J21+J25</f>
        <v>0</v>
      </c>
      <c r="K3" s="82"/>
      <c r="L3" s="82"/>
      <c r="M3" s="82"/>
      <c r="N3" s="82"/>
    </row>
    <row r="4" spans="1:14" ht="15.75" customHeight="1" x14ac:dyDescent="0.25">
      <c r="A4" s="6">
        <v>2</v>
      </c>
      <c r="B4" s="13"/>
      <c r="C4" s="14">
        <v>1.1000000000000001</v>
      </c>
      <c r="D4" s="14"/>
      <c r="E4" s="15" t="s">
        <v>14</v>
      </c>
      <c r="F4" s="54">
        <f>SUM(F5:F20)</f>
        <v>1.0000000000000002</v>
      </c>
      <c r="G4" s="54">
        <v>0.5</v>
      </c>
      <c r="H4" s="68">
        <f>SUM(H5:H20)</f>
        <v>0</v>
      </c>
      <c r="I4" s="60">
        <f>H4*F4</f>
        <v>0</v>
      </c>
      <c r="J4" s="77">
        <f>G4*H4</f>
        <v>0</v>
      </c>
      <c r="K4" s="83"/>
      <c r="L4" s="83"/>
      <c r="M4" s="84"/>
      <c r="N4" s="84"/>
    </row>
    <row r="5" spans="1:14" ht="38.25" x14ac:dyDescent="0.25">
      <c r="A5" s="10">
        <v>3</v>
      </c>
      <c r="B5" s="21"/>
      <c r="C5" s="6"/>
      <c r="D5" s="7" t="s">
        <v>15</v>
      </c>
      <c r="E5" s="8" t="s">
        <v>16</v>
      </c>
      <c r="F5" s="55">
        <v>0.25</v>
      </c>
      <c r="G5" s="55"/>
      <c r="H5" s="67"/>
      <c r="I5" s="58">
        <f>H5*F5</f>
        <v>0</v>
      </c>
      <c r="J5" s="78"/>
      <c r="K5" s="85"/>
      <c r="L5" s="85"/>
      <c r="M5" s="85"/>
      <c r="N5" s="85"/>
    </row>
    <row r="6" spans="1:14" ht="25.5" x14ac:dyDescent="0.25">
      <c r="A6" s="6">
        <v>4</v>
      </c>
      <c r="B6" s="22"/>
      <c r="C6" s="6"/>
      <c r="D6" s="7" t="s">
        <v>17</v>
      </c>
      <c r="E6" s="8" t="s">
        <v>18</v>
      </c>
      <c r="F6" s="55">
        <v>0.05</v>
      </c>
      <c r="G6" s="55"/>
      <c r="H6" s="67"/>
      <c r="I6" s="58">
        <f>H6*F6</f>
        <v>0</v>
      </c>
      <c r="J6" s="78"/>
      <c r="K6" s="85"/>
      <c r="L6" s="85"/>
      <c r="M6" s="85"/>
      <c r="N6" s="85"/>
    </row>
    <row r="7" spans="1:14" x14ac:dyDescent="0.25">
      <c r="A7" s="10">
        <v>5</v>
      </c>
      <c r="B7" s="22"/>
      <c r="C7" s="6"/>
      <c r="D7" s="7" t="s">
        <v>19</v>
      </c>
      <c r="E7" s="8" t="s">
        <v>20</v>
      </c>
      <c r="F7" s="55">
        <v>0.05</v>
      </c>
      <c r="G7" s="55"/>
      <c r="H7" s="67"/>
      <c r="I7" s="58">
        <f>H7*F7</f>
        <v>0</v>
      </c>
      <c r="J7" s="78"/>
      <c r="K7" s="85"/>
      <c r="L7" s="85"/>
      <c r="M7" s="85"/>
      <c r="N7" s="85"/>
    </row>
    <row r="8" spans="1:14" x14ac:dyDescent="0.25">
      <c r="A8" s="6">
        <v>6</v>
      </c>
      <c r="B8" s="22"/>
      <c r="C8" s="6"/>
      <c r="D8" s="7" t="s">
        <v>21</v>
      </c>
      <c r="E8" s="8" t="s">
        <v>22</v>
      </c>
      <c r="F8" s="55">
        <v>0.05</v>
      </c>
      <c r="G8" s="55"/>
      <c r="H8" s="67"/>
      <c r="I8" s="58">
        <f t="shared" ref="I8:I20" si="0">H8*F8</f>
        <v>0</v>
      </c>
      <c r="J8" s="78"/>
      <c r="K8" s="85"/>
      <c r="L8" s="85"/>
      <c r="M8" s="85"/>
      <c r="N8" s="85"/>
    </row>
    <row r="9" spans="1:14" x14ac:dyDescent="0.25">
      <c r="A9" s="10">
        <v>7</v>
      </c>
      <c r="B9" s="22"/>
      <c r="C9" s="6"/>
      <c r="D9" s="7" t="s">
        <v>23</v>
      </c>
      <c r="E9" s="8" t="s">
        <v>24</v>
      </c>
      <c r="F9" s="55">
        <v>0.05</v>
      </c>
      <c r="G9" s="55"/>
      <c r="H9" s="67"/>
      <c r="I9" s="58">
        <f t="shared" si="0"/>
        <v>0</v>
      </c>
      <c r="J9" s="78"/>
      <c r="K9" s="85"/>
      <c r="L9" s="85"/>
      <c r="M9" s="85"/>
      <c r="N9" s="85"/>
    </row>
    <row r="10" spans="1:14" x14ac:dyDescent="0.25">
      <c r="A10" s="6">
        <v>8</v>
      </c>
      <c r="B10" s="22"/>
      <c r="C10" s="6"/>
      <c r="D10" s="7" t="s">
        <v>25</v>
      </c>
      <c r="E10" s="8" t="s">
        <v>26</v>
      </c>
      <c r="F10" s="55">
        <v>0.05</v>
      </c>
      <c r="G10" s="55"/>
      <c r="H10" s="67"/>
      <c r="I10" s="58">
        <f t="shared" si="0"/>
        <v>0</v>
      </c>
      <c r="J10" s="78"/>
      <c r="K10" s="85"/>
      <c r="L10" s="85"/>
      <c r="M10" s="85"/>
      <c r="N10" s="85"/>
    </row>
    <row r="11" spans="1:14" x14ac:dyDescent="0.25">
      <c r="A11" s="10">
        <v>9</v>
      </c>
      <c r="B11" s="22"/>
      <c r="C11" s="6"/>
      <c r="D11" s="7" t="s">
        <v>27</v>
      </c>
      <c r="E11" s="8" t="s">
        <v>28</v>
      </c>
      <c r="F11" s="55">
        <v>0.05</v>
      </c>
      <c r="G11" s="55"/>
      <c r="H11" s="67"/>
      <c r="I11" s="58">
        <f>H11*F11</f>
        <v>0</v>
      </c>
      <c r="J11" s="78"/>
      <c r="K11" s="85"/>
      <c r="L11" s="85"/>
      <c r="M11" s="85"/>
      <c r="N11" s="85"/>
    </row>
    <row r="12" spans="1:14" x14ac:dyDescent="0.25">
      <c r="A12" s="6">
        <v>10</v>
      </c>
      <c r="B12" s="22"/>
      <c r="C12" s="6"/>
      <c r="D12" s="7" t="s">
        <v>29</v>
      </c>
      <c r="E12" s="8" t="s">
        <v>30</v>
      </c>
      <c r="F12" s="55">
        <v>0.05</v>
      </c>
      <c r="G12" s="55"/>
      <c r="H12" s="67"/>
      <c r="I12" s="58">
        <f t="shared" si="0"/>
        <v>0</v>
      </c>
      <c r="J12" s="78"/>
      <c r="K12" s="85"/>
      <c r="L12" s="85"/>
      <c r="M12" s="85"/>
      <c r="N12" s="85"/>
    </row>
    <row r="13" spans="1:14" x14ac:dyDescent="0.25">
      <c r="A13" s="10">
        <v>11</v>
      </c>
      <c r="B13" s="22"/>
      <c r="C13" s="6"/>
      <c r="D13" s="7" t="s">
        <v>31</v>
      </c>
      <c r="E13" s="8" t="s">
        <v>32</v>
      </c>
      <c r="F13" s="55">
        <v>0.05</v>
      </c>
      <c r="G13" s="55"/>
      <c r="H13" s="67"/>
      <c r="I13" s="58">
        <f t="shared" si="0"/>
        <v>0</v>
      </c>
      <c r="J13" s="78"/>
      <c r="K13" s="85"/>
      <c r="L13" s="85"/>
      <c r="M13" s="85"/>
      <c r="N13" s="85"/>
    </row>
    <row r="14" spans="1:14" x14ac:dyDescent="0.25">
      <c r="A14" s="6">
        <v>12</v>
      </c>
      <c r="B14" s="22"/>
      <c r="C14" s="6"/>
      <c r="D14" s="7" t="s">
        <v>33</v>
      </c>
      <c r="E14" s="8" t="s">
        <v>34</v>
      </c>
      <c r="F14" s="55">
        <v>0.05</v>
      </c>
      <c r="G14" s="55"/>
      <c r="H14" s="67"/>
      <c r="I14" s="58">
        <f t="shared" si="0"/>
        <v>0</v>
      </c>
      <c r="J14" s="78"/>
      <c r="K14" s="85"/>
      <c r="L14" s="85"/>
      <c r="M14" s="85"/>
      <c r="N14" s="85"/>
    </row>
    <row r="15" spans="1:14" x14ac:dyDescent="0.25">
      <c r="A15" s="10">
        <v>13</v>
      </c>
      <c r="B15" s="22"/>
      <c r="C15" s="6"/>
      <c r="D15" s="7" t="s">
        <v>35</v>
      </c>
      <c r="E15" s="8" t="s">
        <v>36</v>
      </c>
      <c r="F15" s="55">
        <v>0.05</v>
      </c>
      <c r="G15" s="55"/>
      <c r="H15" s="67"/>
      <c r="I15" s="58">
        <f t="shared" si="0"/>
        <v>0</v>
      </c>
      <c r="J15" s="78"/>
      <c r="K15" s="85"/>
      <c r="L15" s="85"/>
      <c r="M15" s="85"/>
      <c r="N15" s="85"/>
    </row>
    <row r="16" spans="1:14" x14ac:dyDescent="0.25">
      <c r="A16" s="6">
        <v>14</v>
      </c>
      <c r="B16" s="22"/>
      <c r="C16" s="6"/>
      <c r="D16" s="7" t="s">
        <v>37</v>
      </c>
      <c r="E16" s="8" t="s">
        <v>38</v>
      </c>
      <c r="F16" s="55">
        <v>0.05</v>
      </c>
      <c r="G16" s="55"/>
      <c r="H16" s="67"/>
      <c r="I16" s="58">
        <f t="shared" si="0"/>
        <v>0</v>
      </c>
      <c r="J16" s="78"/>
      <c r="K16" s="85"/>
      <c r="L16" s="85"/>
      <c r="M16" s="85"/>
      <c r="N16" s="85"/>
    </row>
    <row r="17" spans="1:14" x14ac:dyDescent="0.25">
      <c r="A17" s="10">
        <v>15</v>
      </c>
      <c r="B17" s="22"/>
      <c r="C17" s="6"/>
      <c r="D17" s="7" t="s">
        <v>39</v>
      </c>
      <c r="E17" s="8" t="s">
        <v>40</v>
      </c>
      <c r="F17" s="55">
        <v>0.05</v>
      </c>
      <c r="G17" s="55"/>
      <c r="H17" s="67"/>
      <c r="I17" s="58">
        <f t="shared" si="0"/>
        <v>0</v>
      </c>
      <c r="J17" s="78"/>
      <c r="K17" s="85"/>
      <c r="L17" s="85"/>
      <c r="M17" s="85"/>
      <c r="N17" s="85"/>
    </row>
    <row r="18" spans="1:14" x14ac:dyDescent="0.25">
      <c r="A18" s="6">
        <v>16</v>
      </c>
      <c r="B18" s="22"/>
      <c r="C18" s="6"/>
      <c r="D18" s="7" t="s">
        <v>41</v>
      </c>
      <c r="E18" s="8" t="s">
        <v>42</v>
      </c>
      <c r="F18" s="55">
        <v>0.05</v>
      </c>
      <c r="G18" s="55"/>
      <c r="H18" s="67"/>
      <c r="I18" s="58">
        <f t="shared" si="0"/>
        <v>0</v>
      </c>
      <c r="J18" s="78"/>
      <c r="K18" s="85"/>
      <c r="L18" s="85"/>
      <c r="M18" s="85"/>
      <c r="N18" s="85"/>
    </row>
    <row r="19" spans="1:14" x14ac:dyDescent="0.25">
      <c r="A19" s="10">
        <v>17</v>
      </c>
      <c r="B19" s="22"/>
      <c r="C19" s="6"/>
      <c r="D19" s="7" t="s">
        <v>43</v>
      </c>
      <c r="E19" s="8" t="s">
        <v>44</v>
      </c>
      <c r="F19" s="55">
        <v>0.05</v>
      </c>
      <c r="G19" s="55"/>
      <c r="H19" s="67"/>
      <c r="I19" s="58">
        <f t="shared" si="0"/>
        <v>0</v>
      </c>
      <c r="J19" s="78"/>
      <c r="K19" s="85"/>
      <c r="L19" s="85"/>
      <c r="M19" s="85"/>
      <c r="N19" s="85"/>
    </row>
    <row r="20" spans="1:14" x14ac:dyDescent="0.25">
      <c r="A20" s="6">
        <v>18</v>
      </c>
      <c r="B20" s="22"/>
      <c r="C20" s="6"/>
      <c r="D20" s="7" t="s">
        <v>45</v>
      </c>
      <c r="E20" s="8" t="s">
        <v>46</v>
      </c>
      <c r="F20" s="55">
        <v>0.05</v>
      </c>
      <c r="G20" s="55"/>
      <c r="H20" s="67"/>
      <c r="I20" s="58">
        <f t="shared" si="0"/>
        <v>0</v>
      </c>
      <c r="J20" s="78"/>
      <c r="K20" s="85"/>
      <c r="L20" s="85"/>
      <c r="M20" s="85"/>
      <c r="N20" s="85"/>
    </row>
    <row r="21" spans="1:14" ht="15.75" x14ac:dyDescent="0.25">
      <c r="A21" s="10">
        <v>19</v>
      </c>
      <c r="B21" s="13"/>
      <c r="C21" s="15">
        <v>1.2</v>
      </c>
      <c r="D21" s="15"/>
      <c r="E21" s="15" t="s">
        <v>47</v>
      </c>
      <c r="F21" s="54">
        <f>SUM(F22:F24)</f>
        <v>1</v>
      </c>
      <c r="G21" s="54">
        <v>0.35</v>
      </c>
      <c r="H21" s="68">
        <f>SUM(H22:H24)</f>
        <v>0</v>
      </c>
      <c r="I21" s="60">
        <f>H21*F21</f>
        <v>0</v>
      </c>
      <c r="J21" s="77">
        <f>G21*H21</f>
        <v>0</v>
      </c>
      <c r="K21" s="83"/>
      <c r="L21" s="83"/>
      <c r="M21" s="84"/>
      <c r="N21" s="84"/>
    </row>
    <row r="22" spans="1:14" x14ac:dyDescent="0.25">
      <c r="A22" s="6">
        <v>20</v>
      </c>
      <c r="B22" s="22"/>
      <c r="C22" s="6"/>
      <c r="D22" s="7" t="s">
        <v>48</v>
      </c>
      <c r="E22" s="8" t="s">
        <v>49</v>
      </c>
      <c r="F22" s="55">
        <v>0.2</v>
      </c>
      <c r="G22" s="55"/>
      <c r="H22" s="67"/>
      <c r="I22" s="58">
        <f t="shared" ref="I22:I24" si="1">H22*F22</f>
        <v>0</v>
      </c>
      <c r="J22" s="78"/>
      <c r="K22" s="85"/>
      <c r="L22" s="85"/>
      <c r="M22" s="85"/>
      <c r="N22" s="85"/>
    </row>
    <row r="23" spans="1:14" ht="38.25" x14ac:dyDescent="0.25">
      <c r="A23" s="10">
        <v>21</v>
      </c>
      <c r="B23" s="22"/>
      <c r="C23" s="6"/>
      <c r="D23" s="7" t="s">
        <v>50</v>
      </c>
      <c r="E23" s="8" t="s">
        <v>51</v>
      </c>
      <c r="F23" s="55">
        <v>0.65</v>
      </c>
      <c r="G23" s="55"/>
      <c r="H23" s="67"/>
      <c r="I23" s="58">
        <f t="shared" si="1"/>
        <v>0</v>
      </c>
      <c r="J23" s="78"/>
      <c r="K23" s="85"/>
      <c r="L23" s="85"/>
      <c r="M23" s="85"/>
      <c r="N23" s="85"/>
    </row>
    <row r="24" spans="1:14" ht="51" x14ac:dyDescent="0.25">
      <c r="A24" s="6">
        <v>22</v>
      </c>
      <c r="B24" s="22"/>
      <c r="C24" s="6"/>
      <c r="D24" s="7" t="s">
        <v>52</v>
      </c>
      <c r="E24" s="8" t="s">
        <v>53</v>
      </c>
      <c r="F24" s="55">
        <v>0.15</v>
      </c>
      <c r="G24" s="55"/>
      <c r="H24" s="67"/>
      <c r="I24" s="58">
        <f t="shared" si="1"/>
        <v>0</v>
      </c>
      <c r="J24" s="78"/>
      <c r="K24" s="85"/>
      <c r="L24" s="85"/>
      <c r="M24" s="85"/>
      <c r="N24" s="85"/>
    </row>
    <row r="25" spans="1:14" ht="15.75" x14ac:dyDescent="0.25">
      <c r="A25" s="10">
        <v>23</v>
      </c>
      <c r="B25" s="13"/>
      <c r="C25" s="14">
        <v>1.3</v>
      </c>
      <c r="D25" s="14"/>
      <c r="E25" s="15" t="s">
        <v>54</v>
      </c>
      <c r="F25" s="54">
        <f>SUM(F26:F38)</f>
        <v>1</v>
      </c>
      <c r="G25" s="54">
        <v>0.15</v>
      </c>
      <c r="H25" s="68">
        <f>SUM(H26:H38)</f>
        <v>0</v>
      </c>
      <c r="I25" s="60">
        <f>H25*F25</f>
        <v>0</v>
      </c>
      <c r="J25" s="77">
        <f>G25*H25</f>
        <v>0</v>
      </c>
      <c r="K25" s="83"/>
      <c r="L25" s="83"/>
      <c r="M25" s="84"/>
      <c r="N25" s="84"/>
    </row>
    <row r="26" spans="1:14" s="43" customFormat="1" ht="17.25" customHeight="1" x14ac:dyDescent="0.25">
      <c r="A26" s="40"/>
      <c r="B26" s="41"/>
      <c r="C26" s="42"/>
      <c r="D26" s="7" t="s">
        <v>55</v>
      </c>
      <c r="E26" s="44" t="s">
        <v>56</v>
      </c>
      <c r="F26" s="56">
        <v>0</v>
      </c>
      <c r="G26" s="56"/>
      <c r="H26" s="69"/>
      <c r="I26" s="58">
        <f>H26*F26</f>
        <v>0</v>
      </c>
      <c r="J26" s="79"/>
      <c r="K26" s="86"/>
      <c r="L26" s="86"/>
      <c r="M26" s="87"/>
      <c r="N26" s="87"/>
    </row>
    <row r="27" spans="1:14" x14ac:dyDescent="0.25">
      <c r="A27" s="6">
        <v>24</v>
      </c>
      <c r="B27" s="22"/>
      <c r="C27" s="6"/>
      <c r="D27" s="7" t="s">
        <v>57</v>
      </c>
      <c r="E27" s="8" t="s">
        <v>58</v>
      </c>
      <c r="F27" s="55">
        <v>0.1</v>
      </c>
      <c r="G27" s="55"/>
      <c r="H27" s="67"/>
      <c r="I27" s="58">
        <f t="shared" ref="I27:I37" si="2">H27*F27</f>
        <v>0</v>
      </c>
      <c r="J27" s="78"/>
      <c r="K27" s="85"/>
      <c r="L27" s="85"/>
      <c r="M27" s="85"/>
      <c r="N27" s="85"/>
    </row>
    <row r="28" spans="1:14" x14ac:dyDescent="0.25">
      <c r="A28" s="10">
        <v>25</v>
      </c>
      <c r="B28" s="22"/>
      <c r="C28" s="6"/>
      <c r="D28" s="7" t="s">
        <v>59</v>
      </c>
      <c r="E28" s="8" t="s">
        <v>60</v>
      </c>
      <c r="F28" s="55">
        <v>0.1</v>
      </c>
      <c r="G28" s="55"/>
      <c r="H28" s="67"/>
      <c r="I28" s="58">
        <f t="shared" si="2"/>
        <v>0</v>
      </c>
      <c r="J28" s="78"/>
      <c r="K28" s="85"/>
      <c r="L28" s="85"/>
      <c r="M28" s="85"/>
      <c r="N28" s="85"/>
    </row>
    <row r="29" spans="1:14" x14ac:dyDescent="0.25">
      <c r="A29" s="6">
        <v>26</v>
      </c>
      <c r="B29" s="22"/>
      <c r="C29" s="6"/>
      <c r="D29" s="7" t="s">
        <v>61</v>
      </c>
      <c r="E29" s="8" t="s">
        <v>62</v>
      </c>
      <c r="F29" s="55">
        <v>0.1</v>
      </c>
      <c r="G29" s="55"/>
      <c r="H29" s="67"/>
      <c r="I29" s="58">
        <f t="shared" si="2"/>
        <v>0</v>
      </c>
      <c r="J29" s="78"/>
      <c r="K29" s="85"/>
      <c r="L29" s="85"/>
      <c r="M29" s="85"/>
      <c r="N29" s="85"/>
    </row>
    <row r="30" spans="1:14" x14ac:dyDescent="0.25">
      <c r="A30" s="10">
        <v>27</v>
      </c>
      <c r="B30" s="22"/>
      <c r="C30" s="6"/>
      <c r="D30" s="7" t="s">
        <v>63</v>
      </c>
      <c r="E30" s="8" t="s">
        <v>64</v>
      </c>
      <c r="F30" s="55">
        <v>0.05</v>
      </c>
      <c r="G30" s="55"/>
      <c r="H30" s="67"/>
      <c r="I30" s="58">
        <f t="shared" si="2"/>
        <v>0</v>
      </c>
      <c r="J30" s="78"/>
      <c r="K30" s="85"/>
      <c r="L30" s="85"/>
      <c r="M30" s="85"/>
      <c r="N30" s="85"/>
    </row>
    <row r="31" spans="1:14" x14ac:dyDescent="0.25">
      <c r="A31" s="6">
        <v>28</v>
      </c>
      <c r="B31" s="22"/>
      <c r="C31" s="6"/>
      <c r="D31" s="7" t="s">
        <v>65</v>
      </c>
      <c r="E31" s="8" t="s">
        <v>66</v>
      </c>
      <c r="F31" s="55">
        <v>0.05</v>
      </c>
      <c r="G31" s="55"/>
      <c r="H31" s="67"/>
      <c r="I31" s="58">
        <f t="shared" si="2"/>
        <v>0</v>
      </c>
      <c r="J31" s="78"/>
      <c r="K31" s="85"/>
      <c r="L31" s="85"/>
      <c r="M31" s="85"/>
      <c r="N31" s="85"/>
    </row>
    <row r="32" spans="1:14" x14ac:dyDescent="0.25">
      <c r="A32" s="10">
        <v>29</v>
      </c>
      <c r="B32" s="22"/>
      <c r="C32" s="6"/>
      <c r="D32" s="7" t="s">
        <v>67</v>
      </c>
      <c r="E32" s="8" t="s">
        <v>68</v>
      </c>
      <c r="F32" s="55">
        <v>0.05</v>
      </c>
      <c r="G32" s="55"/>
      <c r="H32" s="67"/>
      <c r="I32" s="58">
        <f t="shared" si="2"/>
        <v>0</v>
      </c>
      <c r="J32" s="78"/>
      <c r="K32" s="85"/>
      <c r="L32" s="85"/>
      <c r="M32" s="85"/>
      <c r="N32" s="85"/>
    </row>
    <row r="33" spans="1:14" x14ac:dyDescent="0.25">
      <c r="A33" s="6">
        <v>30</v>
      </c>
      <c r="B33" s="22"/>
      <c r="C33" s="6"/>
      <c r="D33" s="7" t="s">
        <v>69</v>
      </c>
      <c r="E33" s="8" t="s">
        <v>70</v>
      </c>
      <c r="F33" s="55">
        <v>0.1</v>
      </c>
      <c r="G33" s="55"/>
      <c r="H33" s="67"/>
      <c r="I33" s="58">
        <f t="shared" si="2"/>
        <v>0</v>
      </c>
      <c r="J33" s="78"/>
      <c r="K33" s="85"/>
      <c r="L33" s="85"/>
      <c r="M33" s="85"/>
      <c r="N33" s="85"/>
    </row>
    <row r="34" spans="1:14" x14ac:dyDescent="0.25">
      <c r="A34" s="10">
        <v>31</v>
      </c>
      <c r="B34" s="22"/>
      <c r="C34" s="6"/>
      <c r="D34" s="7" t="s">
        <v>71</v>
      </c>
      <c r="E34" s="8" t="s">
        <v>72</v>
      </c>
      <c r="F34" s="55">
        <v>0.1</v>
      </c>
      <c r="G34" s="55"/>
      <c r="H34" s="67"/>
      <c r="I34" s="58">
        <f t="shared" si="2"/>
        <v>0</v>
      </c>
      <c r="J34" s="78"/>
      <c r="K34" s="85"/>
      <c r="L34" s="85"/>
      <c r="M34" s="85"/>
      <c r="N34" s="85"/>
    </row>
    <row r="35" spans="1:14" x14ac:dyDescent="0.25">
      <c r="A35" s="6">
        <v>32</v>
      </c>
      <c r="B35" s="22"/>
      <c r="C35" s="6"/>
      <c r="D35" s="7" t="s">
        <v>73</v>
      </c>
      <c r="E35" s="8" t="s">
        <v>74</v>
      </c>
      <c r="F35" s="55">
        <v>0.1</v>
      </c>
      <c r="G35" s="55"/>
      <c r="H35" s="67"/>
      <c r="I35" s="58">
        <f t="shared" si="2"/>
        <v>0</v>
      </c>
      <c r="J35" s="78"/>
      <c r="K35" s="85"/>
      <c r="L35" s="85"/>
      <c r="M35" s="85"/>
      <c r="N35" s="85"/>
    </row>
    <row r="36" spans="1:14" x14ac:dyDescent="0.25">
      <c r="A36" s="10">
        <v>33</v>
      </c>
      <c r="B36" s="22"/>
      <c r="C36" s="6"/>
      <c r="D36" s="7" t="s">
        <v>75</v>
      </c>
      <c r="E36" s="8" t="s">
        <v>76</v>
      </c>
      <c r="F36" s="55">
        <v>0.05</v>
      </c>
      <c r="G36" s="55"/>
      <c r="H36" s="67"/>
      <c r="I36" s="58">
        <f t="shared" si="2"/>
        <v>0</v>
      </c>
      <c r="J36" s="78"/>
      <c r="K36" s="85"/>
      <c r="L36" s="85"/>
      <c r="M36" s="85"/>
      <c r="N36" s="85"/>
    </row>
    <row r="37" spans="1:14" x14ac:dyDescent="0.25">
      <c r="A37" s="6">
        <v>34</v>
      </c>
      <c r="B37" s="22"/>
      <c r="C37" s="6"/>
      <c r="D37" s="7" t="s">
        <v>77</v>
      </c>
      <c r="E37" s="8" t="s">
        <v>78</v>
      </c>
      <c r="F37" s="55">
        <v>0.15</v>
      </c>
      <c r="G37" s="55"/>
      <c r="H37" s="67"/>
      <c r="I37" s="58">
        <f t="shared" si="2"/>
        <v>0</v>
      </c>
      <c r="J37" s="78"/>
      <c r="K37" s="85"/>
      <c r="L37" s="85"/>
      <c r="M37" s="85"/>
      <c r="N37" s="85"/>
    </row>
    <row r="38" spans="1:14" x14ac:dyDescent="0.25">
      <c r="A38" s="6"/>
      <c r="B38" s="22"/>
      <c r="C38" s="6"/>
      <c r="D38" s="7" t="s">
        <v>79</v>
      </c>
      <c r="E38" s="8" t="s">
        <v>80</v>
      </c>
      <c r="F38" s="55">
        <v>0.05</v>
      </c>
      <c r="G38" s="55"/>
      <c r="H38" s="67"/>
      <c r="I38" s="58">
        <f>H38*F38</f>
        <v>0</v>
      </c>
      <c r="J38" s="78"/>
      <c r="K38" s="85"/>
      <c r="L38" s="85"/>
      <c r="M38" s="85"/>
      <c r="N38" s="85"/>
    </row>
    <row r="39" spans="1:14" ht="18.75" x14ac:dyDescent="0.25">
      <c r="B39" s="18">
        <v>2</v>
      </c>
      <c r="C39" s="19"/>
      <c r="D39" s="19"/>
      <c r="E39" s="20" t="s">
        <v>81</v>
      </c>
      <c r="F39" s="53"/>
      <c r="G39" s="53">
        <v>1</v>
      </c>
      <c r="H39" s="70"/>
      <c r="I39" s="59"/>
      <c r="J39" s="76">
        <f>J40+J42+J44+J47+J49+J53+J55+J58+J60</f>
        <v>0</v>
      </c>
      <c r="K39" s="82"/>
      <c r="L39" s="82"/>
      <c r="M39" s="82"/>
      <c r="N39" s="82"/>
    </row>
    <row r="40" spans="1:14" ht="15.75" x14ac:dyDescent="0.25">
      <c r="B40" s="16"/>
      <c r="C40" s="14">
        <v>2.1</v>
      </c>
      <c r="D40" s="14"/>
      <c r="E40" s="17" t="s">
        <v>82</v>
      </c>
      <c r="F40" s="57">
        <f>F41</f>
        <v>1</v>
      </c>
      <c r="G40" s="57">
        <v>0.2</v>
      </c>
      <c r="H40" s="68">
        <f>SUM(H41:H41)</f>
        <v>0</v>
      </c>
      <c r="I40" s="60">
        <f t="shared" ref="I40:I56" si="3">H40*F40</f>
        <v>0</v>
      </c>
      <c r="J40" s="77">
        <f>G40*H40</f>
        <v>0</v>
      </c>
      <c r="K40" s="84"/>
      <c r="L40" s="84"/>
      <c r="M40" s="84"/>
      <c r="N40" s="84"/>
    </row>
    <row r="41" spans="1:14" ht="102" x14ac:dyDescent="0.25">
      <c r="B41" s="23"/>
      <c r="C41" s="6"/>
      <c r="D41" s="7" t="s">
        <v>83</v>
      </c>
      <c r="E41" s="9" t="s">
        <v>84</v>
      </c>
      <c r="F41" s="55">
        <v>1</v>
      </c>
      <c r="G41" s="55"/>
      <c r="H41" s="67"/>
      <c r="I41" s="58">
        <f t="shared" si="3"/>
        <v>0</v>
      </c>
      <c r="J41" s="78"/>
      <c r="K41" s="85"/>
      <c r="L41" s="85"/>
      <c r="M41" s="85"/>
      <c r="N41" s="85"/>
    </row>
    <row r="42" spans="1:14" ht="15.75" x14ac:dyDescent="0.25">
      <c r="B42" s="16"/>
      <c r="C42" s="14">
        <v>2.2000000000000002</v>
      </c>
      <c r="D42" s="14"/>
      <c r="E42" s="17" t="s">
        <v>85</v>
      </c>
      <c r="F42" s="57">
        <f>F43</f>
        <v>1</v>
      </c>
      <c r="G42" s="57">
        <v>0.1</v>
      </c>
      <c r="H42" s="68">
        <f>SUM(H43)</f>
        <v>0</v>
      </c>
      <c r="I42" s="60">
        <f t="shared" si="3"/>
        <v>0</v>
      </c>
      <c r="J42" s="77">
        <f>G42*H42</f>
        <v>0</v>
      </c>
      <c r="K42" s="84"/>
      <c r="L42" s="84"/>
      <c r="M42" s="84"/>
      <c r="N42" s="84"/>
    </row>
    <row r="43" spans="1:14" ht="127.5" x14ac:dyDescent="0.25">
      <c r="B43" s="6"/>
      <c r="C43" s="6"/>
      <c r="D43" s="7" t="s">
        <v>86</v>
      </c>
      <c r="E43" s="9" t="s">
        <v>87</v>
      </c>
      <c r="F43" s="55">
        <v>1</v>
      </c>
      <c r="G43" s="55"/>
      <c r="H43" s="67"/>
      <c r="I43" s="58">
        <f t="shared" si="3"/>
        <v>0</v>
      </c>
      <c r="J43" s="78"/>
      <c r="K43" s="85"/>
      <c r="L43" s="85"/>
      <c r="M43" s="85"/>
      <c r="N43" s="85"/>
    </row>
    <row r="44" spans="1:14" ht="15.75" x14ac:dyDescent="0.25">
      <c r="B44" s="16"/>
      <c r="C44" s="14">
        <v>2.2999999999999998</v>
      </c>
      <c r="D44" s="14"/>
      <c r="E44" s="17" t="s">
        <v>88</v>
      </c>
      <c r="F44" s="57">
        <f>SUM(F45:F46)</f>
        <v>1</v>
      </c>
      <c r="G44" s="57">
        <v>0.1</v>
      </c>
      <c r="H44" s="68">
        <f>SUM(H45:H46)</f>
        <v>0</v>
      </c>
      <c r="I44" s="60">
        <f t="shared" si="3"/>
        <v>0</v>
      </c>
      <c r="J44" s="77">
        <f>G44*H44</f>
        <v>0</v>
      </c>
      <c r="K44" s="84"/>
      <c r="L44" s="84"/>
      <c r="M44" s="84"/>
      <c r="N44" s="84"/>
    </row>
    <row r="45" spans="1:14" ht="25.5" x14ac:dyDescent="0.25">
      <c r="B45" s="6"/>
      <c r="C45" s="6"/>
      <c r="D45" s="7" t="s">
        <v>89</v>
      </c>
      <c r="E45" s="9" t="s">
        <v>90</v>
      </c>
      <c r="F45" s="55">
        <v>0.6</v>
      </c>
      <c r="G45" s="55"/>
      <c r="H45" s="67"/>
      <c r="I45" s="58">
        <f t="shared" si="3"/>
        <v>0</v>
      </c>
      <c r="J45" s="78"/>
      <c r="K45" s="85"/>
      <c r="L45" s="85"/>
      <c r="M45" s="85"/>
      <c r="N45" s="85"/>
    </row>
    <row r="46" spans="1:14" ht="25.5" x14ac:dyDescent="0.25">
      <c r="B46" s="6"/>
      <c r="C46" s="6"/>
      <c r="D46" s="7" t="s">
        <v>91</v>
      </c>
      <c r="E46" s="9" t="s">
        <v>92</v>
      </c>
      <c r="F46" s="55">
        <v>0.4</v>
      </c>
      <c r="G46" s="55"/>
      <c r="H46" s="67"/>
      <c r="I46" s="58">
        <f t="shared" si="3"/>
        <v>0</v>
      </c>
      <c r="J46" s="78"/>
      <c r="K46" s="85"/>
      <c r="L46" s="85"/>
      <c r="M46" s="85"/>
      <c r="N46" s="85"/>
    </row>
    <row r="47" spans="1:14" ht="15.75" x14ac:dyDescent="0.25">
      <c r="B47" s="16"/>
      <c r="C47" s="14">
        <v>2.4</v>
      </c>
      <c r="D47" s="14"/>
      <c r="E47" s="17" t="s">
        <v>93</v>
      </c>
      <c r="F47" s="57">
        <f>F48</f>
        <v>1</v>
      </c>
      <c r="G47" s="57">
        <v>0.1</v>
      </c>
      <c r="H47" s="68">
        <f>SUM(H48)</f>
        <v>0</v>
      </c>
      <c r="I47" s="60">
        <f t="shared" si="3"/>
        <v>0</v>
      </c>
      <c r="J47" s="77">
        <f>G47*H47</f>
        <v>0</v>
      </c>
      <c r="K47" s="84"/>
      <c r="L47" s="84"/>
      <c r="M47" s="84"/>
      <c r="N47" s="84"/>
    </row>
    <row r="48" spans="1:14" ht="89.25" x14ac:dyDescent="0.25">
      <c r="B48" s="6"/>
      <c r="C48" s="6"/>
      <c r="D48" s="6" t="s">
        <v>94</v>
      </c>
      <c r="E48" s="9" t="s">
        <v>95</v>
      </c>
      <c r="F48" s="55">
        <v>1</v>
      </c>
      <c r="G48" s="55"/>
      <c r="H48" s="67"/>
      <c r="I48" s="58">
        <f t="shared" si="3"/>
        <v>0</v>
      </c>
      <c r="J48" s="78"/>
      <c r="K48" s="85"/>
      <c r="L48" s="85"/>
      <c r="M48" s="85"/>
      <c r="N48" s="85"/>
    </row>
    <row r="49" spans="2:14" ht="15.75" x14ac:dyDescent="0.25">
      <c r="B49" s="16"/>
      <c r="C49" s="14">
        <v>2.5</v>
      </c>
      <c r="D49" s="14"/>
      <c r="E49" s="17" t="s">
        <v>96</v>
      </c>
      <c r="F49" s="57">
        <f>SUM(F50:F52)</f>
        <v>1</v>
      </c>
      <c r="G49" s="57">
        <v>0.15</v>
      </c>
      <c r="H49" s="68">
        <f>SUM(H50:H52)</f>
        <v>0</v>
      </c>
      <c r="I49" s="60">
        <f t="shared" si="3"/>
        <v>0</v>
      </c>
      <c r="J49" s="77">
        <f>G49*H49</f>
        <v>0</v>
      </c>
      <c r="K49" s="84"/>
      <c r="L49" s="84"/>
      <c r="M49" s="84"/>
      <c r="N49" s="84"/>
    </row>
    <row r="50" spans="2:14" ht="38.25" x14ac:dyDescent="0.25">
      <c r="B50" s="6"/>
      <c r="C50" s="6"/>
      <c r="D50" s="7" t="s">
        <v>97</v>
      </c>
      <c r="E50" s="9" t="s">
        <v>98</v>
      </c>
      <c r="F50" s="55">
        <v>0.55000000000000004</v>
      </c>
      <c r="G50" s="55"/>
      <c r="H50" s="67"/>
      <c r="I50" s="58">
        <f t="shared" si="3"/>
        <v>0</v>
      </c>
      <c r="J50" s="78"/>
      <c r="K50" s="85"/>
      <c r="L50" s="85"/>
      <c r="M50" s="85"/>
      <c r="N50" s="85"/>
    </row>
    <row r="51" spans="2:14" x14ac:dyDescent="0.25">
      <c r="B51" s="6"/>
      <c r="C51" s="6"/>
      <c r="D51" s="7" t="s">
        <v>99</v>
      </c>
      <c r="E51" s="9" t="s">
        <v>100</v>
      </c>
      <c r="F51" s="55">
        <v>0.1</v>
      </c>
      <c r="G51" s="55"/>
      <c r="H51" s="67"/>
      <c r="I51" s="58">
        <f t="shared" si="3"/>
        <v>0</v>
      </c>
      <c r="J51" s="78"/>
      <c r="K51" s="85"/>
      <c r="L51" s="85"/>
      <c r="M51" s="85"/>
      <c r="N51" s="85"/>
    </row>
    <row r="52" spans="2:14" ht="25.5" x14ac:dyDescent="0.25">
      <c r="B52" s="6"/>
      <c r="C52" s="6"/>
      <c r="D52" s="7" t="s">
        <v>101</v>
      </c>
      <c r="E52" s="9" t="s">
        <v>102</v>
      </c>
      <c r="F52" s="55">
        <v>0.35</v>
      </c>
      <c r="G52" s="55"/>
      <c r="H52" s="67"/>
      <c r="I52" s="58">
        <f t="shared" si="3"/>
        <v>0</v>
      </c>
      <c r="J52" s="78"/>
      <c r="K52" s="85"/>
      <c r="L52" s="85"/>
      <c r="M52" s="85"/>
      <c r="N52" s="85"/>
    </row>
    <row r="53" spans="2:14" ht="15.75" x14ac:dyDescent="0.25">
      <c r="B53" s="16"/>
      <c r="C53" s="14">
        <v>2.6</v>
      </c>
      <c r="D53" s="14"/>
      <c r="E53" s="17" t="s">
        <v>103</v>
      </c>
      <c r="F53" s="57">
        <f>SUM(F54)</f>
        <v>1</v>
      </c>
      <c r="G53" s="57">
        <v>0.1</v>
      </c>
      <c r="H53" s="68">
        <f>SUM(H54)</f>
        <v>0</v>
      </c>
      <c r="I53" s="60">
        <f t="shared" si="3"/>
        <v>0</v>
      </c>
      <c r="J53" s="77">
        <f>G53*H53</f>
        <v>0</v>
      </c>
      <c r="K53" s="84"/>
      <c r="L53" s="84"/>
      <c r="M53" s="84"/>
      <c r="N53" s="84"/>
    </row>
    <row r="54" spans="2:14" ht="63.75" x14ac:dyDescent="0.25">
      <c r="B54" s="6"/>
      <c r="C54" s="6"/>
      <c r="D54" s="7" t="s">
        <v>104</v>
      </c>
      <c r="E54" s="9" t="s">
        <v>158</v>
      </c>
      <c r="F54" s="55">
        <v>1</v>
      </c>
      <c r="G54" s="55"/>
      <c r="H54" s="67"/>
      <c r="I54" s="58">
        <f t="shared" si="3"/>
        <v>0</v>
      </c>
      <c r="J54" s="78"/>
      <c r="K54" s="85"/>
      <c r="L54" s="85"/>
      <c r="M54" s="85"/>
      <c r="N54" s="85"/>
    </row>
    <row r="55" spans="2:14" ht="15.75" x14ac:dyDescent="0.25">
      <c r="B55" s="16"/>
      <c r="C55" s="14">
        <v>2.7</v>
      </c>
      <c r="D55" s="14"/>
      <c r="E55" s="17" t="s">
        <v>105</v>
      </c>
      <c r="F55" s="57">
        <f>SUM(F56:F57)</f>
        <v>1</v>
      </c>
      <c r="G55" s="57">
        <v>0.15</v>
      </c>
      <c r="H55" s="68">
        <f>SUM(H56:H57)</f>
        <v>0</v>
      </c>
      <c r="I55" s="60">
        <f t="shared" si="3"/>
        <v>0</v>
      </c>
      <c r="J55" s="77">
        <f>G55*H55</f>
        <v>0</v>
      </c>
      <c r="K55" s="84"/>
      <c r="L55" s="84"/>
      <c r="M55" s="84"/>
      <c r="N55" s="84"/>
    </row>
    <row r="56" spans="2:14" ht="25.5" x14ac:dyDescent="0.25">
      <c r="B56" s="6"/>
      <c r="C56" s="6"/>
      <c r="D56" s="7" t="s">
        <v>106</v>
      </c>
      <c r="E56" s="9" t="s">
        <v>107</v>
      </c>
      <c r="F56" s="55">
        <v>0.5</v>
      </c>
      <c r="G56" s="55"/>
      <c r="H56" s="67"/>
      <c r="I56" s="58">
        <f t="shared" si="3"/>
        <v>0</v>
      </c>
      <c r="J56" s="78"/>
      <c r="K56" s="85"/>
      <c r="L56" s="85"/>
      <c r="M56" s="85"/>
      <c r="N56" s="85"/>
    </row>
    <row r="57" spans="2:14" ht="63.75" x14ac:dyDescent="0.25">
      <c r="B57" s="6"/>
      <c r="C57" s="6"/>
      <c r="D57" s="7" t="s">
        <v>108</v>
      </c>
      <c r="E57" s="9" t="s">
        <v>109</v>
      </c>
      <c r="F57" s="55">
        <v>0.5</v>
      </c>
      <c r="G57" s="55"/>
      <c r="H57" s="67"/>
      <c r="I57" s="58"/>
      <c r="J57" s="78"/>
      <c r="K57" s="85"/>
      <c r="L57" s="85"/>
      <c r="M57" s="85"/>
      <c r="N57" s="85"/>
    </row>
    <row r="58" spans="2:14" ht="15.75" x14ac:dyDescent="0.25">
      <c r="B58" s="16"/>
      <c r="C58" s="14">
        <v>2.8</v>
      </c>
      <c r="D58" s="14"/>
      <c r="E58" s="17" t="s">
        <v>110</v>
      </c>
      <c r="F58" s="57">
        <f>SUM(F59)</f>
        <v>1</v>
      </c>
      <c r="G58" s="57">
        <v>0.05</v>
      </c>
      <c r="H58" s="68">
        <f>SUM(H59)</f>
        <v>0</v>
      </c>
      <c r="I58" s="60">
        <f>H58*F58</f>
        <v>0</v>
      </c>
      <c r="J58" s="77">
        <f>G58*H58</f>
        <v>0</v>
      </c>
      <c r="K58" s="84"/>
      <c r="L58" s="84"/>
      <c r="M58" s="84"/>
      <c r="N58" s="84"/>
    </row>
    <row r="59" spans="2:14" ht="63.75" x14ac:dyDescent="0.25">
      <c r="B59" s="6"/>
      <c r="C59" s="6"/>
      <c r="D59" s="7" t="s">
        <v>94</v>
      </c>
      <c r="E59" s="9" t="s">
        <v>111</v>
      </c>
      <c r="F59" s="55">
        <v>1</v>
      </c>
      <c r="G59" s="55"/>
      <c r="H59" s="67"/>
      <c r="I59" s="58">
        <f>H59*F59</f>
        <v>0</v>
      </c>
      <c r="J59" s="78"/>
      <c r="K59" s="85"/>
      <c r="L59" s="85"/>
      <c r="M59" s="85"/>
      <c r="N59" s="85"/>
    </row>
    <row r="60" spans="2:14" ht="15.75" x14ac:dyDescent="0.25">
      <c r="B60" s="16"/>
      <c r="C60" s="14">
        <v>2.9</v>
      </c>
      <c r="D60" s="14"/>
      <c r="E60" s="17" t="s">
        <v>112</v>
      </c>
      <c r="F60" s="57">
        <f>SUM(F61)</f>
        <v>1</v>
      </c>
      <c r="G60" s="57">
        <v>0.05</v>
      </c>
      <c r="H60" s="68">
        <f>SUM(H61)</f>
        <v>0</v>
      </c>
      <c r="I60" s="60">
        <f>H60*F60</f>
        <v>0</v>
      </c>
      <c r="J60" s="77">
        <f>G60*H60</f>
        <v>0</v>
      </c>
      <c r="K60" s="84"/>
      <c r="L60" s="84"/>
      <c r="M60" s="84"/>
      <c r="N60" s="84"/>
    </row>
    <row r="61" spans="2:14" ht="114.75" x14ac:dyDescent="0.25">
      <c r="B61" s="6"/>
      <c r="C61" s="6"/>
      <c r="D61" s="7" t="s">
        <v>113</v>
      </c>
      <c r="E61" s="9" t="s">
        <v>114</v>
      </c>
      <c r="F61" s="55">
        <v>1</v>
      </c>
      <c r="G61" s="55"/>
      <c r="H61" s="67"/>
      <c r="I61" s="58">
        <f>H61*F61</f>
        <v>0</v>
      </c>
      <c r="J61" s="78"/>
      <c r="K61" s="85"/>
      <c r="L61" s="85"/>
      <c r="M61" s="85"/>
      <c r="N61" s="85"/>
    </row>
    <row r="62" spans="2:14" ht="18.75" x14ac:dyDescent="0.25">
      <c r="B62" s="18">
        <v>3</v>
      </c>
      <c r="C62" s="19"/>
      <c r="D62" s="19"/>
      <c r="E62" s="20" t="s">
        <v>115</v>
      </c>
      <c r="F62" s="53"/>
      <c r="G62" s="53">
        <v>1</v>
      </c>
      <c r="H62" s="70"/>
      <c r="I62" s="59"/>
      <c r="J62" s="76">
        <f>J63</f>
        <v>0</v>
      </c>
      <c r="K62" s="82"/>
      <c r="L62" s="82"/>
      <c r="M62" s="82"/>
      <c r="N62" s="82"/>
    </row>
    <row r="63" spans="2:14" ht="15.75" x14ac:dyDescent="0.25">
      <c r="B63" s="16"/>
      <c r="C63" s="14">
        <v>2.1</v>
      </c>
      <c r="D63" s="14"/>
      <c r="E63" s="17" t="s">
        <v>115</v>
      </c>
      <c r="F63" s="57">
        <v>1</v>
      </c>
      <c r="G63" s="57">
        <f>100%</f>
        <v>1</v>
      </c>
      <c r="H63" s="68">
        <f>SUM(H64:H64)</f>
        <v>0</v>
      </c>
      <c r="I63" s="60">
        <f>H63*F63</f>
        <v>0</v>
      </c>
      <c r="J63" s="77">
        <f>G63*H63</f>
        <v>0</v>
      </c>
      <c r="K63" s="84"/>
      <c r="L63" s="84"/>
      <c r="M63" s="84"/>
      <c r="N63" s="84"/>
    </row>
  </sheetData>
  <sheetProtection algorithmName="SHA-512" hashValue="uEtlS8QlnGU1zn+RJnJ7SEQFl/wJR2IzMQ0vuYmcCV4r+ba36buvLXbCkZxPKxpBktSOkaHV7PioBxctg8ZvZQ==" saltValue="9CqX5mbIaR2Za2ZL29GKdA==" spinCount="100000" sheet="1" formatCells="0" formatColumns="0" formatRows="0" insertColumns="0" insertRows="0" insertHyperlinks="0" deleteColumns="0" deleteRows="0" sort="0" autoFilter="0" pivotTables="0"/>
  <mergeCells count="3">
    <mergeCell ref="H1:J1"/>
    <mergeCell ref="A1:G1"/>
    <mergeCell ref="K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E186F-DBCC-4D29-A993-BD0C5B4541BD}">
  <dimension ref="A1:H17"/>
  <sheetViews>
    <sheetView showGridLines="0" workbookViewId="0">
      <selection activeCell="D27" sqref="D27"/>
    </sheetView>
  </sheetViews>
  <sheetFormatPr defaultRowHeight="15" customHeight="1" x14ac:dyDescent="0.25"/>
  <cols>
    <col min="1" max="1" width="6.42578125" style="30" bestFit="1" customWidth="1"/>
    <col min="2" max="2" width="44.7109375" style="29" customWidth="1"/>
    <col min="3" max="3" width="15" customWidth="1"/>
    <col min="4" max="4" width="18.42578125" bestFit="1" customWidth="1"/>
    <col min="5" max="5" width="18" bestFit="1" customWidth="1"/>
    <col min="6" max="6" width="17.42578125" bestFit="1" customWidth="1"/>
    <col min="8" max="8" width="12.140625" bestFit="1" customWidth="1"/>
    <col min="10" max="10" width="10.7109375" bestFit="1" customWidth="1"/>
    <col min="11" max="11" width="10.7109375" customWidth="1"/>
    <col min="12" max="12" width="8.7109375" bestFit="1" customWidth="1"/>
    <col min="13" max="15" width="9.140625" bestFit="1" customWidth="1"/>
  </cols>
  <sheetData>
    <row r="1" spans="1:8" ht="36.75" customHeight="1" x14ac:dyDescent="0.25">
      <c r="A1" s="98" t="s">
        <v>4</v>
      </c>
      <c r="B1" s="98" t="s">
        <v>116</v>
      </c>
      <c r="C1" s="35" t="s">
        <v>117</v>
      </c>
      <c r="D1" s="35" t="s">
        <v>118</v>
      </c>
      <c r="E1" s="35" t="s">
        <v>119</v>
      </c>
      <c r="F1" s="98" t="s">
        <v>120</v>
      </c>
      <c r="H1" s="46" t="s">
        <v>121</v>
      </c>
    </row>
    <row r="2" spans="1:8" ht="36.75" customHeight="1" x14ac:dyDescent="0.25">
      <c r="A2" s="99"/>
      <c r="B2" s="99"/>
      <c r="C2" s="36" t="s">
        <v>122</v>
      </c>
      <c r="D2" s="34" t="s">
        <v>123</v>
      </c>
      <c r="E2" s="36" t="s">
        <v>124</v>
      </c>
      <c r="F2" s="99"/>
    </row>
    <row r="3" spans="1:8" ht="30" x14ac:dyDescent="0.25">
      <c r="A3" s="33">
        <v>1</v>
      </c>
      <c r="B3" s="31" t="s">
        <v>125</v>
      </c>
      <c r="C3" s="45"/>
      <c r="D3" s="32" t="s">
        <v>126</v>
      </c>
      <c r="E3" s="32">
        <f>C3*200</f>
        <v>0</v>
      </c>
      <c r="F3" s="37">
        <f>E3*3</f>
        <v>0</v>
      </c>
    </row>
    <row r="4" spans="1:8" ht="30" x14ac:dyDescent="0.25">
      <c r="A4" s="33">
        <v>2</v>
      </c>
      <c r="B4" s="31" t="s">
        <v>127</v>
      </c>
      <c r="C4" s="45"/>
      <c r="D4" s="32" t="s">
        <v>126</v>
      </c>
      <c r="E4" s="32">
        <f>C4*200</f>
        <v>0</v>
      </c>
      <c r="F4" s="37">
        <f>E4*2</f>
        <v>0</v>
      </c>
    </row>
    <row r="5" spans="1:8" ht="83.25" customHeight="1" x14ac:dyDescent="0.25">
      <c r="A5" s="39">
        <v>3</v>
      </c>
      <c r="B5" s="31" t="s">
        <v>128</v>
      </c>
      <c r="C5" s="45"/>
      <c r="D5" s="32" t="s">
        <v>129</v>
      </c>
      <c r="E5" s="32">
        <f>C5*1</f>
        <v>0</v>
      </c>
      <c r="F5" s="37">
        <f>E5*5</f>
        <v>0</v>
      </c>
    </row>
    <row r="6" spans="1:8" x14ac:dyDescent="0.25">
      <c r="A6" s="33">
        <v>4</v>
      </c>
      <c r="B6" s="31" t="s">
        <v>130</v>
      </c>
      <c r="C6" s="45"/>
      <c r="D6" s="32" t="s">
        <v>131</v>
      </c>
      <c r="E6" s="32">
        <f>C6*50</f>
        <v>0</v>
      </c>
      <c r="F6" s="37"/>
    </row>
    <row r="7" spans="1:8" ht="60" x14ac:dyDescent="0.25">
      <c r="A7" s="33">
        <v>5</v>
      </c>
      <c r="B7" s="31" t="s">
        <v>132</v>
      </c>
      <c r="C7" s="47"/>
      <c r="D7" s="64" t="s">
        <v>133</v>
      </c>
      <c r="E7" s="32">
        <f>C7*1</f>
        <v>0</v>
      </c>
      <c r="F7" s="37">
        <f>E7*5</f>
        <v>0</v>
      </c>
    </row>
    <row r="8" spans="1:8" x14ac:dyDescent="0.25">
      <c r="A8" s="97" t="s">
        <v>134</v>
      </c>
      <c r="B8" s="97"/>
      <c r="C8" s="97"/>
      <c r="D8" s="97"/>
      <c r="E8" s="97"/>
      <c r="F8" s="38">
        <f>SUM(F3:F7)</f>
        <v>0</v>
      </c>
    </row>
    <row r="10" spans="1:8" x14ac:dyDescent="0.25">
      <c r="B10" s="66" t="s">
        <v>135</v>
      </c>
      <c r="C10" s="66" t="s">
        <v>136</v>
      </c>
      <c r="D10" s="66" t="s">
        <v>137</v>
      </c>
      <c r="E10" s="66" t="s">
        <v>138</v>
      </c>
      <c r="F10" s="66" t="s">
        <v>139</v>
      </c>
    </row>
    <row r="11" spans="1:8" x14ac:dyDescent="0.25">
      <c r="B11" s="3" t="s">
        <v>140</v>
      </c>
      <c r="C11" s="3"/>
      <c r="D11" s="3"/>
      <c r="E11" s="3"/>
      <c r="F11" s="3">
        <f t="shared" ref="F11:F16" si="0">D11*E11</f>
        <v>0</v>
      </c>
    </row>
    <row r="12" spans="1:8" x14ac:dyDescent="0.25">
      <c r="B12" s="3" t="s">
        <v>141</v>
      </c>
      <c r="C12" s="3"/>
      <c r="D12" s="3"/>
      <c r="E12" s="3"/>
      <c r="F12" s="3">
        <f t="shared" si="0"/>
        <v>0</v>
      </c>
    </row>
    <row r="13" spans="1:8" x14ac:dyDescent="0.25">
      <c r="B13" s="3" t="s">
        <v>142</v>
      </c>
      <c r="C13" s="3"/>
      <c r="D13" s="3"/>
      <c r="E13" s="3"/>
      <c r="F13" s="3">
        <f t="shared" si="0"/>
        <v>0</v>
      </c>
    </row>
    <row r="14" spans="1:8" x14ac:dyDescent="0.25">
      <c r="B14" s="3" t="s">
        <v>143</v>
      </c>
      <c r="C14" s="3"/>
      <c r="D14" s="3"/>
      <c r="E14" s="3"/>
      <c r="F14" s="3">
        <f t="shared" si="0"/>
        <v>0</v>
      </c>
    </row>
    <row r="15" spans="1:8" x14ac:dyDescent="0.25">
      <c r="B15" s="3" t="s">
        <v>144</v>
      </c>
      <c r="C15" s="3"/>
      <c r="D15" s="3"/>
      <c r="E15" s="3"/>
      <c r="F15" s="3">
        <f t="shared" si="0"/>
        <v>0</v>
      </c>
    </row>
    <row r="16" spans="1:8" x14ac:dyDescent="0.25">
      <c r="B16" s="3" t="s">
        <v>145</v>
      </c>
      <c r="C16" s="3"/>
      <c r="D16" s="3"/>
      <c r="E16" s="3"/>
      <c r="F16" s="3">
        <f t="shared" si="0"/>
        <v>0</v>
      </c>
    </row>
    <row r="17" spans="2:6" x14ac:dyDescent="0.25">
      <c r="B17" s="94" t="s">
        <v>134</v>
      </c>
      <c r="C17" s="95"/>
      <c r="D17" s="95"/>
      <c r="E17" s="96"/>
      <c r="F17" s="65">
        <f>SUM(F11:F16)</f>
        <v>0</v>
      </c>
    </row>
  </sheetData>
  <mergeCells count="5">
    <mergeCell ref="B17:E17"/>
    <mergeCell ref="A8:E8"/>
    <mergeCell ref="A1:A2"/>
    <mergeCell ref="B1:B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7DD79-5D28-4084-967F-A82B4DC740A8}">
  <dimension ref="B2:H21"/>
  <sheetViews>
    <sheetView showGridLines="0" workbookViewId="0">
      <selection activeCell="D27" sqref="D27"/>
    </sheetView>
  </sheetViews>
  <sheetFormatPr defaultRowHeight="15" x14ac:dyDescent="0.25"/>
  <cols>
    <col min="2" max="2" width="3.5703125" customWidth="1"/>
    <col min="3" max="3" width="6.5703125" customWidth="1"/>
    <col min="4" max="4" width="87.85546875" customWidth="1"/>
    <col min="5" max="5" width="16.7109375" bestFit="1" customWidth="1"/>
    <col min="6" max="6" width="16.7109375" customWidth="1"/>
    <col min="7" max="7" width="15.85546875" bestFit="1" customWidth="1"/>
    <col min="8" max="8" width="13" bestFit="1" customWidth="1"/>
  </cols>
  <sheetData>
    <row r="2" spans="2:8" x14ac:dyDescent="0.25">
      <c r="B2" s="100" t="s">
        <v>146</v>
      </c>
      <c r="C2" s="101"/>
      <c r="D2" s="50" t="s">
        <v>147</v>
      </c>
      <c r="E2" s="50" t="s">
        <v>148</v>
      </c>
      <c r="F2" s="50" t="s">
        <v>149</v>
      </c>
      <c r="G2" s="50" t="s">
        <v>150</v>
      </c>
      <c r="H2" s="50" t="s">
        <v>151</v>
      </c>
    </row>
    <row r="3" spans="2:8" x14ac:dyDescent="0.25">
      <c r="B3" s="106">
        <v>1</v>
      </c>
      <c r="C3" s="107"/>
      <c r="D3" s="26" t="s">
        <v>13</v>
      </c>
      <c r="E3" s="25">
        <f>SUM(E4:E6)</f>
        <v>1</v>
      </c>
      <c r="F3" s="28">
        <f ca="1">SUM(F3:F6)</f>
        <v>0</v>
      </c>
      <c r="G3" s="25">
        <v>0.5</v>
      </c>
      <c r="H3" s="28">
        <f>'Requirements Scoring'!$J$3*Tech_Func_Score!$G$3</f>
        <v>0</v>
      </c>
    </row>
    <row r="4" spans="2:8" ht="15.75" x14ac:dyDescent="0.25">
      <c r="B4" s="3"/>
      <c r="C4" s="14">
        <v>1.1000000000000001</v>
      </c>
      <c r="D4" s="48" t="s">
        <v>14</v>
      </c>
      <c r="E4" s="49">
        <f>VLOOKUP(D4,'Requirements Scoring'!$E$4:$G$63,3,0)</f>
        <v>0.5</v>
      </c>
      <c r="F4" s="61">
        <f>VLOOKUP(D4,'Requirements Scoring'!$E$4:$I$63,5,0)</f>
        <v>0</v>
      </c>
      <c r="G4" s="103"/>
      <c r="H4" s="103"/>
    </row>
    <row r="5" spans="2:8" ht="15.75" x14ac:dyDescent="0.25">
      <c r="B5" s="3"/>
      <c r="C5" s="48">
        <v>1.2</v>
      </c>
      <c r="D5" s="48" t="s">
        <v>47</v>
      </c>
      <c r="E5" s="49">
        <f>VLOOKUP(D5,'Requirements Scoring'!$E$4:$G$63,3,0)</f>
        <v>0.35</v>
      </c>
      <c r="F5" s="61">
        <f>VLOOKUP(D5,'Requirements Scoring'!$E$4:$I$63,5,0)</f>
        <v>0</v>
      </c>
      <c r="G5" s="104"/>
      <c r="H5" s="104"/>
    </row>
    <row r="6" spans="2:8" ht="15.75" x14ac:dyDescent="0.25">
      <c r="B6" s="3"/>
      <c r="C6" s="14">
        <v>1.3</v>
      </c>
      <c r="D6" s="48" t="s">
        <v>54</v>
      </c>
      <c r="E6" s="49">
        <f>VLOOKUP(D6,'Requirements Scoring'!$E$4:$G$63,3,0)</f>
        <v>0.15</v>
      </c>
      <c r="F6" s="61">
        <f>VLOOKUP(D6,'Requirements Scoring'!$E$4:$I$63,5,0)</f>
        <v>0</v>
      </c>
      <c r="G6" s="105"/>
      <c r="H6" s="105"/>
    </row>
    <row r="7" spans="2:8" ht="15" customHeight="1" x14ac:dyDescent="0.25">
      <c r="B7" s="106">
        <v>2</v>
      </c>
      <c r="C7" s="107"/>
      <c r="D7" s="27" t="s">
        <v>152</v>
      </c>
      <c r="E7" s="25">
        <f>SUM(E8:E16)</f>
        <v>1</v>
      </c>
      <c r="F7" s="28">
        <f ca="1">SUM(F7:F16)</f>
        <v>0</v>
      </c>
      <c r="G7" s="25">
        <v>0.3</v>
      </c>
      <c r="H7" s="28">
        <f>'Requirements Scoring'!$J$39*Tech_Func_Score!$G$7</f>
        <v>0</v>
      </c>
    </row>
    <row r="8" spans="2:8" x14ac:dyDescent="0.25">
      <c r="B8" s="3"/>
      <c r="C8" s="14">
        <v>2.1</v>
      </c>
      <c r="D8" s="17" t="s">
        <v>82</v>
      </c>
      <c r="E8" s="49">
        <f>VLOOKUP(D8,'Requirements Scoring'!$E$4:$G$63,3,0)</f>
        <v>0.2</v>
      </c>
      <c r="F8" s="61">
        <f>VLOOKUP(D8,'Requirements Scoring'!$E$4:$I$63,5,0)</f>
        <v>0</v>
      </c>
      <c r="G8" s="103"/>
      <c r="H8" s="103"/>
    </row>
    <row r="9" spans="2:8" x14ac:dyDescent="0.25">
      <c r="B9" s="3"/>
      <c r="C9" s="14">
        <v>2.2000000000000002</v>
      </c>
      <c r="D9" s="17" t="s">
        <v>85</v>
      </c>
      <c r="E9" s="49">
        <f>VLOOKUP(D9,'Requirements Scoring'!$E$4:$G$63,3,0)</f>
        <v>0.1</v>
      </c>
      <c r="F9" s="61">
        <f>VLOOKUP(D9,'Requirements Scoring'!$E$4:$I$63,5,0)</f>
        <v>0</v>
      </c>
      <c r="G9" s="104"/>
      <c r="H9" s="104"/>
    </row>
    <row r="10" spans="2:8" x14ac:dyDescent="0.25">
      <c r="B10" s="3"/>
      <c r="C10" s="14">
        <v>2.2999999999999998</v>
      </c>
      <c r="D10" s="17" t="s">
        <v>88</v>
      </c>
      <c r="E10" s="49">
        <f>VLOOKUP(D10,'Requirements Scoring'!$E$4:$G$63,3,0)</f>
        <v>0.1</v>
      </c>
      <c r="F10" s="61">
        <f>VLOOKUP(D10,'Requirements Scoring'!$E$4:$I$63,5,0)</f>
        <v>0</v>
      </c>
      <c r="G10" s="104"/>
      <c r="H10" s="104"/>
    </row>
    <row r="11" spans="2:8" x14ac:dyDescent="0.25">
      <c r="B11" s="3"/>
      <c r="C11" s="14">
        <v>2.4</v>
      </c>
      <c r="D11" s="17" t="s">
        <v>93</v>
      </c>
      <c r="E11" s="49">
        <f>VLOOKUP(D11,'Requirements Scoring'!$E$4:$G$63,3,0)</f>
        <v>0.1</v>
      </c>
      <c r="F11" s="61">
        <f>VLOOKUP(D11,'Requirements Scoring'!$E$4:$I$63,5,0)</f>
        <v>0</v>
      </c>
      <c r="G11" s="104"/>
      <c r="H11" s="104"/>
    </row>
    <row r="12" spans="2:8" x14ac:dyDescent="0.25">
      <c r="B12" s="3"/>
      <c r="C12" s="14">
        <v>2.5</v>
      </c>
      <c r="D12" s="17" t="s">
        <v>96</v>
      </c>
      <c r="E12" s="49">
        <f>VLOOKUP(D12,'Requirements Scoring'!$E$4:$G$63,3,0)</f>
        <v>0.15</v>
      </c>
      <c r="F12" s="61">
        <f>VLOOKUP(D12,'Requirements Scoring'!$E$4:$I$63,5,0)</f>
        <v>0</v>
      </c>
      <c r="G12" s="104"/>
      <c r="H12" s="104"/>
    </row>
    <row r="13" spans="2:8" x14ac:dyDescent="0.25">
      <c r="B13" s="3"/>
      <c r="C13" s="14">
        <v>2.6</v>
      </c>
      <c r="D13" s="17" t="s">
        <v>103</v>
      </c>
      <c r="E13" s="49">
        <f>VLOOKUP(D13,'Requirements Scoring'!$E$4:$G$63,3,0)</f>
        <v>0.1</v>
      </c>
      <c r="F13" s="61">
        <f>VLOOKUP(D13,'Requirements Scoring'!$E$4:$I$63,5,0)</f>
        <v>0</v>
      </c>
      <c r="G13" s="104"/>
      <c r="H13" s="104"/>
    </row>
    <row r="14" spans="2:8" x14ac:dyDescent="0.25">
      <c r="B14" s="3"/>
      <c r="C14" s="14">
        <v>2.7</v>
      </c>
      <c r="D14" s="17" t="s">
        <v>105</v>
      </c>
      <c r="E14" s="49">
        <f>VLOOKUP(D14,'Requirements Scoring'!$E$4:$G$63,3,0)</f>
        <v>0.15</v>
      </c>
      <c r="F14" s="61">
        <f>VLOOKUP(D14,'Requirements Scoring'!$E$4:$I$63,5,0)</f>
        <v>0</v>
      </c>
      <c r="G14" s="104"/>
      <c r="H14" s="104"/>
    </row>
    <row r="15" spans="2:8" x14ac:dyDescent="0.25">
      <c r="B15" s="3"/>
      <c r="C15" s="14">
        <v>2.8</v>
      </c>
      <c r="D15" s="17" t="s">
        <v>110</v>
      </c>
      <c r="E15" s="49">
        <f>VLOOKUP(D15,'Requirements Scoring'!$E$4:$G$63,3,0)</f>
        <v>0.05</v>
      </c>
      <c r="F15" s="61">
        <f>VLOOKUP(D15,'Requirements Scoring'!$E$4:$I$63,5,0)</f>
        <v>0</v>
      </c>
      <c r="G15" s="104"/>
      <c r="H15" s="104"/>
    </row>
    <row r="16" spans="2:8" x14ac:dyDescent="0.25">
      <c r="B16" s="3"/>
      <c r="C16" s="14">
        <v>2.9</v>
      </c>
      <c r="D16" s="17" t="s">
        <v>112</v>
      </c>
      <c r="E16" s="49">
        <f>VLOOKUP(D16,'Requirements Scoring'!$E$4:$G$63,3,0)</f>
        <v>0.05</v>
      </c>
      <c r="F16" s="61">
        <f>VLOOKUP(D16,'Requirements Scoring'!$E$4:$I$63,5,0)</f>
        <v>0</v>
      </c>
      <c r="G16" s="105"/>
      <c r="H16" s="105"/>
    </row>
    <row r="17" spans="2:8" x14ac:dyDescent="0.25">
      <c r="B17" s="106">
        <v>3</v>
      </c>
      <c r="C17" s="107"/>
      <c r="D17" s="27" t="s">
        <v>153</v>
      </c>
      <c r="E17" s="25">
        <f>E18</f>
        <v>1</v>
      </c>
      <c r="F17" s="28">
        <f ca="1">SUM(F17:F18)</f>
        <v>0</v>
      </c>
      <c r="G17" s="25">
        <v>0.2</v>
      </c>
      <c r="H17" s="28">
        <f>'Requirements Scoring'!$J$63*Tech_Func_Score!$G$17</f>
        <v>0</v>
      </c>
    </row>
    <row r="18" spans="2:8" x14ac:dyDescent="0.25">
      <c r="B18" s="71"/>
      <c r="C18" s="14">
        <v>3.1</v>
      </c>
      <c r="D18" s="17" t="s">
        <v>153</v>
      </c>
      <c r="E18" s="49">
        <f>VLOOKUP(D18,'Requirements Scoring'!$E$4:$G$63,3,0)</f>
        <v>1</v>
      </c>
      <c r="F18" s="61">
        <f>VLOOKUP(D18,'Requirements Scoring'!$E$4:$I$63,5,0)</f>
        <v>0</v>
      </c>
      <c r="G18" s="62"/>
      <c r="H18" s="63"/>
    </row>
    <row r="19" spans="2:8" x14ac:dyDescent="0.25">
      <c r="B19" s="100" t="s">
        <v>154</v>
      </c>
      <c r="C19" s="102"/>
      <c r="D19" s="102"/>
      <c r="E19" s="102"/>
      <c r="F19" s="102"/>
      <c r="G19" s="101"/>
      <c r="H19" s="51">
        <f>SUM(H3:H17)</f>
        <v>0</v>
      </c>
    </row>
    <row r="21" spans="2:8" x14ac:dyDescent="0.25">
      <c r="E21" t="s">
        <v>155</v>
      </c>
    </row>
  </sheetData>
  <mergeCells count="9">
    <mergeCell ref="B2:C2"/>
    <mergeCell ref="B19:G19"/>
    <mergeCell ref="H4:H6"/>
    <mergeCell ref="G4:G6"/>
    <mergeCell ref="G8:G16"/>
    <mergeCell ref="H8:H16"/>
    <mergeCell ref="B3:C3"/>
    <mergeCell ref="B7:C7"/>
    <mergeCell ref="B17:C1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Requirements Scoring</vt:lpstr>
      <vt:lpstr>Commercial Scoring</vt:lpstr>
      <vt:lpstr>Tech_Func_Score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Chetan Lulla</dc:creator>
  <cp:keywords/>
  <dc:description/>
  <cp:lastModifiedBy>Chetan Lulla</cp:lastModifiedBy>
  <cp:revision/>
  <dcterms:created xsi:type="dcterms:W3CDTF">2020-04-23T08:55:21Z</dcterms:created>
  <dcterms:modified xsi:type="dcterms:W3CDTF">2020-04-25T12:54:03Z</dcterms:modified>
  <cp:category/>
  <cp:contentStatus/>
</cp:coreProperties>
</file>